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bontrust-my.sharepoint.com/personal/simon_leray-meyer_carbontrust_com/Documents/Desktop/"/>
    </mc:Choice>
  </mc:AlternateContent>
  <xr:revisionPtr revIDLastSave="6" documentId="8_{A97E8AC4-1FF8-4C86-9C81-2CCDA20FFACB}" xr6:coauthVersionLast="47" xr6:coauthVersionMax="47" xr10:uidLastSave="{9010A85D-9B5B-48A8-9F02-35921E04CF0D}"/>
  <bookViews>
    <workbookView xWindow="-12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Troops!$A$1:$AH$141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Troops!$X$3:$X$5</definedName>
    <definedName name="Quality">Troops!$V$3:$V$5</definedName>
    <definedName name="Terrain">Troops!$Q$2:$Q$7</definedName>
    <definedName name="Troops">Troops!$A$3:$A$141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5" i="4" l="1"/>
  <c r="B75" i="4"/>
  <c r="D74" i="4"/>
  <c r="B74" i="4"/>
  <c r="D73" i="4"/>
  <c r="B73" i="4"/>
  <c r="D72" i="4"/>
  <c r="B72" i="4"/>
  <c r="D76" i="4"/>
  <c r="B76" i="4"/>
  <c r="B44" i="4"/>
  <c r="D44" i="4"/>
  <c r="B41" i="4"/>
  <c r="D41" i="4"/>
  <c r="B42" i="4"/>
  <c r="D42" i="4"/>
  <c r="D37" i="4"/>
  <c r="B37" i="4"/>
  <c r="D36" i="4"/>
  <c r="B36" i="4"/>
  <c r="D32" i="4"/>
  <c r="B32" i="4"/>
  <c r="D26" i="4"/>
  <c r="B26" i="4"/>
  <c r="D25" i="4"/>
  <c r="B25" i="4"/>
  <c r="B19" i="4"/>
  <c r="D19" i="4"/>
  <c r="D18" i="4"/>
  <c r="B18" i="4"/>
  <c r="D50" i="4"/>
  <c r="B50" i="4"/>
  <c r="D49" i="4"/>
  <c r="B49" i="4"/>
  <c r="D46" i="4"/>
  <c r="B46" i="4"/>
  <c r="D47" i="4"/>
  <c r="B47" i="4"/>
  <c r="D45" i="4"/>
  <c r="B45" i="4"/>
  <c r="B131" i="4"/>
  <c r="D131" i="4"/>
  <c r="D130" i="4"/>
  <c r="B130" i="4"/>
  <c r="D129" i="4"/>
  <c r="B129" i="4"/>
  <c r="B116" i="4"/>
  <c r="D116" i="4"/>
  <c r="D118" i="4"/>
  <c r="B118" i="4"/>
  <c r="D117" i="4"/>
  <c r="B117" i="4"/>
  <c r="B103" i="4"/>
  <c r="D103" i="4"/>
  <c r="D105" i="4"/>
  <c r="B105" i="4"/>
  <c r="D104" i="4"/>
  <c r="B104" i="4"/>
  <c r="B66" i="4" l="1"/>
  <c r="D66" i="4"/>
  <c r="D16" i="4"/>
  <c r="B16" i="4"/>
  <c r="D12" i="4"/>
  <c r="B12" i="4"/>
  <c r="D11" i="4"/>
  <c r="B11" i="4"/>
  <c r="R49" i="5" l="1" a="1"/>
  <c r="R49" i="5" s="1"/>
  <c r="R50" i="5" a="1"/>
  <c r="R50" i="5"/>
  <c r="R51" i="5" a="1"/>
  <c r="R51" i="5"/>
  <c r="W51" i="5" s="1"/>
  <c r="R52" i="5" a="1"/>
  <c r="R52" i="5"/>
  <c r="W52" i="5" s="1"/>
  <c r="R53" i="5" a="1"/>
  <c r="R53" i="5" s="1"/>
  <c r="R54" i="5" a="1"/>
  <c r="R54" i="5"/>
  <c r="R48" i="5" a="1"/>
  <c r="R48" i="5" s="1"/>
  <c r="W48" i="5" s="1"/>
  <c r="R37" i="5" a="1"/>
  <c r="R37" i="5" s="1"/>
  <c r="R38" i="5" a="1"/>
  <c r="R38" i="5" s="1"/>
  <c r="R39" i="5" a="1"/>
  <c r="R39" i="5" s="1"/>
  <c r="R40" i="5" a="1"/>
  <c r="R40" i="5"/>
  <c r="W40" i="5" s="1"/>
  <c r="R41" i="5" a="1"/>
  <c r="R41" i="5" s="1"/>
  <c r="R42" i="5" a="1"/>
  <c r="R42" i="5" s="1"/>
  <c r="R36" i="5" a="1"/>
  <c r="R36" i="5" s="1"/>
  <c r="R25" i="5" a="1"/>
  <c r="R25" i="5" s="1"/>
  <c r="R26" i="5" a="1"/>
  <c r="R26" i="5" s="1"/>
  <c r="R27" i="5" a="1"/>
  <c r="R27" i="5" s="1"/>
  <c r="R28" i="5" a="1"/>
  <c r="R28" i="5" s="1"/>
  <c r="R29" i="5" a="1"/>
  <c r="R29" i="5" s="1"/>
  <c r="R30" i="5" a="1"/>
  <c r="R30" i="5" s="1"/>
  <c r="R24" i="5" a="1"/>
  <c r="R24" i="5" s="1"/>
  <c r="R13" i="5" a="1"/>
  <c r="R13" i="5"/>
  <c r="R14" i="5" a="1"/>
  <c r="R14" i="5" s="1"/>
  <c r="R15" i="5" a="1"/>
  <c r="R15" i="5" s="1"/>
  <c r="R16" i="5" a="1"/>
  <c r="R16" i="5" s="1"/>
  <c r="R17" i="5" a="1"/>
  <c r="R17" i="5"/>
  <c r="W17" i="5" s="1"/>
  <c r="R18" i="5" a="1"/>
  <c r="R18" i="5" s="1"/>
  <c r="R12" i="5" a="1"/>
  <c r="R12" i="5" s="1"/>
  <c r="AA54" i="5"/>
  <c r="AA53" i="5"/>
  <c r="AA52" i="5"/>
  <c r="AA51" i="5"/>
  <c r="AA50" i="5"/>
  <c r="AA49" i="5"/>
  <c r="AA48" i="5"/>
  <c r="Y54" i="5"/>
  <c r="W54" i="5"/>
  <c r="Y53" i="5"/>
  <c r="Y52" i="5"/>
  <c r="Y51" i="5"/>
  <c r="Y50" i="5"/>
  <c r="W50" i="5"/>
  <c r="Y49" i="5"/>
  <c r="Y48" i="5"/>
  <c r="AA42" i="5"/>
  <c r="Y42" i="5"/>
  <c r="AA41" i="5"/>
  <c r="Y41" i="5"/>
  <c r="AA40" i="5"/>
  <c r="Y40" i="5"/>
  <c r="AA39" i="5"/>
  <c r="Y39" i="5"/>
  <c r="AA38" i="5"/>
  <c r="Y38" i="5"/>
  <c r="AA37" i="5"/>
  <c r="Y37" i="5"/>
  <c r="AA36" i="5"/>
  <c r="Y36" i="5"/>
  <c r="AA30" i="5"/>
  <c r="Y30" i="5"/>
  <c r="AA29" i="5"/>
  <c r="Y29" i="5"/>
  <c r="AA28" i="5"/>
  <c r="Y28" i="5"/>
  <c r="AA27" i="5"/>
  <c r="Y27" i="5"/>
  <c r="AA26" i="5"/>
  <c r="Y26" i="5"/>
  <c r="AA25" i="5"/>
  <c r="Y25" i="5"/>
  <c r="AA24" i="5"/>
  <c r="Y24" i="5"/>
  <c r="AA18" i="5"/>
  <c r="Y18" i="5"/>
  <c r="AA17" i="5"/>
  <c r="Y17" i="5"/>
  <c r="AA16" i="5"/>
  <c r="Y16" i="5"/>
  <c r="AA15" i="5"/>
  <c r="Y15" i="5"/>
  <c r="AA14" i="5"/>
  <c r="Y14" i="5"/>
  <c r="AA13" i="5"/>
  <c r="Y13" i="5"/>
  <c r="W13" i="5"/>
  <c r="AA12" i="5"/>
  <c r="Y12" i="5"/>
  <c r="AA42" i="1"/>
  <c r="Y42" i="1"/>
  <c r="W42" i="1"/>
  <c r="AA41" i="1"/>
  <c r="Y41" i="1"/>
  <c r="W41" i="1"/>
  <c r="AA40" i="1"/>
  <c r="Y40" i="1"/>
  <c r="W40" i="1"/>
  <c r="AA39" i="1"/>
  <c r="Y39" i="1"/>
  <c r="W39" i="1"/>
  <c r="AA38" i="1"/>
  <c r="Y38" i="1"/>
  <c r="W38" i="1"/>
  <c r="AA37" i="1"/>
  <c r="Y37" i="1"/>
  <c r="W37" i="1"/>
  <c r="AA36" i="1"/>
  <c r="Y36" i="1"/>
  <c r="W36" i="1"/>
  <c r="AA30" i="1"/>
  <c r="Y30" i="1"/>
  <c r="W30" i="1"/>
  <c r="AA29" i="1"/>
  <c r="Y29" i="1"/>
  <c r="W29" i="1"/>
  <c r="AA28" i="1"/>
  <c r="Y28" i="1"/>
  <c r="W28" i="1"/>
  <c r="AA27" i="1"/>
  <c r="Y27" i="1"/>
  <c r="W27" i="1"/>
  <c r="AA26" i="1"/>
  <c r="Y26" i="1"/>
  <c r="W26" i="1"/>
  <c r="AA25" i="1"/>
  <c r="Y25" i="1"/>
  <c r="W25" i="1"/>
  <c r="AA24" i="1"/>
  <c r="Y24" i="1"/>
  <c r="W24" i="1"/>
  <c r="W13" i="1"/>
  <c r="Y13" i="1"/>
  <c r="AA13" i="1"/>
  <c r="W14" i="1"/>
  <c r="Y14" i="1"/>
  <c r="AA14" i="1"/>
  <c r="W15" i="1"/>
  <c r="Y15" i="1"/>
  <c r="AA15" i="1"/>
  <c r="W16" i="1"/>
  <c r="Y16" i="1"/>
  <c r="AA16" i="1"/>
  <c r="W17" i="1"/>
  <c r="Y17" i="1"/>
  <c r="AA17" i="1"/>
  <c r="W18" i="1"/>
  <c r="Y18" i="1"/>
  <c r="AA18" i="1"/>
  <c r="AA12" i="1"/>
  <c r="Y12" i="1"/>
  <c r="I37" i="1" l="1"/>
  <c r="I41" i="1"/>
  <c r="I28" i="1"/>
  <c r="I40" i="5"/>
  <c r="I25" i="1"/>
  <c r="I27" i="1"/>
  <c r="I38" i="1"/>
  <c r="I17" i="1"/>
  <c r="I16" i="1"/>
  <c r="I29" i="1"/>
  <c r="I42" i="1"/>
  <c r="I24" i="1"/>
  <c r="I36" i="1"/>
  <c r="I26" i="1"/>
  <c r="I39" i="1"/>
  <c r="I40" i="1"/>
  <c r="I18" i="1"/>
  <c r="I30" i="1"/>
  <c r="I15" i="1"/>
  <c r="I14" i="1"/>
  <c r="I13" i="1"/>
  <c r="I54" i="5"/>
  <c r="I13" i="5"/>
  <c r="W53" i="5"/>
  <c r="I53" i="5" s="1"/>
  <c r="W49" i="5"/>
  <c r="I49" i="5" s="1"/>
  <c r="I52" i="5"/>
  <c r="I51" i="5"/>
  <c r="I50" i="5"/>
  <c r="I48" i="5"/>
  <c r="W37" i="5"/>
  <c r="I37" i="5" s="1"/>
  <c r="W42" i="5"/>
  <c r="I42" i="5" s="1"/>
  <c r="W41" i="5"/>
  <c r="I41" i="5" s="1"/>
  <c r="W39" i="5"/>
  <c r="I39" i="5" s="1"/>
  <c r="W38" i="5"/>
  <c r="I38" i="5" s="1"/>
  <c r="W27" i="5"/>
  <c r="I27" i="5" s="1"/>
  <c r="W25" i="5"/>
  <c r="I25" i="5" s="1"/>
  <c r="W26" i="5"/>
  <c r="I26" i="5" s="1"/>
  <c r="W30" i="5"/>
  <c r="I30" i="5" s="1"/>
  <c r="W29" i="5"/>
  <c r="I29" i="5" s="1"/>
  <c r="W28" i="5"/>
  <c r="I28" i="5" s="1"/>
  <c r="W36" i="5"/>
  <c r="I36" i="5" s="1"/>
  <c r="W24" i="5"/>
  <c r="I24" i="5" s="1"/>
  <c r="W18" i="5"/>
  <c r="I18" i="5" s="1"/>
  <c r="W16" i="5"/>
  <c r="I16" i="5" s="1"/>
  <c r="W15" i="5"/>
  <c r="I15" i="5" s="1"/>
  <c r="W14" i="5"/>
  <c r="I14" i="5" s="1"/>
  <c r="I17" i="5"/>
  <c r="B51" i="4"/>
  <c r="D51" i="4"/>
  <c r="B52" i="4"/>
  <c r="D52" i="4"/>
  <c r="D140" i="4"/>
  <c r="D141" i="4"/>
  <c r="D139" i="4"/>
  <c r="B140" i="4"/>
  <c r="B141" i="4"/>
  <c r="B139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B38" i="4"/>
  <c r="D38" i="4"/>
  <c r="B39" i="4"/>
  <c r="D39" i="4"/>
  <c r="B40" i="4"/>
  <c r="D40" i="4"/>
  <c r="B43" i="4"/>
  <c r="D43" i="4"/>
  <c r="B48" i="4"/>
  <c r="D48" i="4"/>
  <c r="B53" i="4"/>
  <c r="D53" i="4"/>
  <c r="B54" i="4"/>
  <c r="D54" i="4"/>
  <c r="B55" i="4"/>
  <c r="D55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7" i="4"/>
  <c r="D67" i="4"/>
  <c r="B68" i="4"/>
  <c r="D68" i="4"/>
  <c r="B69" i="4"/>
  <c r="D69" i="4"/>
  <c r="B70" i="4"/>
  <c r="D70" i="4"/>
  <c r="B71" i="4"/>
  <c r="D71" i="4"/>
  <c r="B77" i="4"/>
  <c r="D77" i="4"/>
  <c r="B78" i="4"/>
  <c r="D78" i="4"/>
  <c r="B79" i="4"/>
  <c r="D79" i="4"/>
  <c r="B80" i="4"/>
  <c r="D80" i="4"/>
  <c r="B86" i="4"/>
  <c r="B87" i="4"/>
  <c r="D87" i="4"/>
  <c r="B88" i="4"/>
  <c r="D88" i="4"/>
  <c r="B89" i="4"/>
  <c r="B90" i="4"/>
  <c r="B91" i="4"/>
  <c r="B92" i="4"/>
  <c r="B93" i="4"/>
  <c r="B96" i="4"/>
  <c r="D96" i="4"/>
  <c r="B97" i="4"/>
  <c r="D97" i="4"/>
  <c r="B98" i="4"/>
  <c r="D98" i="4"/>
  <c r="B99" i="4"/>
  <c r="D99" i="4"/>
  <c r="B100" i="4"/>
  <c r="D100" i="4"/>
  <c r="B101" i="4"/>
  <c r="D101" i="4"/>
  <c r="B102" i="4"/>
  <c r="D102" i="4"/>
  <c r="B106" i="4"/>
  <c r="D106" i="4"/>
  <c r="B107" i="4"/>
  <c r="D107" i="4"/>
  <c r="B108" i="4"/>
  <c r="D108" i="4"/>
  <c r="B109" i="4"/>
  <c r="D109" i="4"/>
  <c r="B110" i="4"/>
  <c r="D110" i="4"/>
  <c r="B111" i="4"/>
  <c r="D111" i="4"/>
  <c r="B112" i="4"/>
  <c r="D112" i="4"/>
  <c r="B113" i="4"/>
  <c r="D113" i="4"/>
  <c r="B114" i="4"/>
  <c r="D114" i="4"/>
  <c r="B115" i="4"/>
  <c r="D115" i="4"/>
  <c r="B119" i="4"/>
  <c r="D119" i="4"/>
  <c r="B120" i="4"/>
  <c r="D120" i="4"/>
  <c r="B121" i="4"/>
  <c r="D121" i="4"/>
  <c r="B122" i="4"/>
  <c r="D122" i="4"/>
  <c r="B123" i="4"/>
  <c r="D123" i="4"/>
  <c r="B124" i="4"/>
  <c r="D124" i="4"/>
  <c r="B125" i="4"/>
  <c r="D125" i="4"/>
  <c r="B126" i="4"/>
  <c r="D126" i="4"/>
  <c r="B127" i="4"/>
  <c r="D127" i="4"/>
  <c r="B128" i="4"/>
  <c r="D128" i="4"/>
  <c r="B132" i="4"/>
  <c r="D132" i="4"/>
  <c r="B133" i="4"/>
  <c r="D133" i="4"/>
  <c r="B134" i="4"/>
  <c r="D134" i="4"/>
  <c r="B135" i="4"/>
  <c r="D135" i="4"/>
  <c r="B136" i="4"/>
  <c r="D136" i="4"/>
  <c r="D137" i="4"/>
  <c r="D138" i="4"/>
  <c r="D3" i="1" l="1"/>
  <c r="D3" i="5"/>
  <c r="T54" i="5" l="1" a="1"/>
  <c r="T54" i="5" s="1"/>
  <c r="P54" i="5"/>
  <c r="O54" i="5"/>
  <c r="M54" i="5"/>
  <c r="T53" i="5" a="1"/>
  <c r="T53" i="5" s="1"/>
  <c r="P53" i="5"/>
  <c r="O53" i="5"/>
  <c r="M53" i="5"/>
  <c r="T52" i="5" a="1"/>
  <c r="T52" i="5" s="1"/>
  <c r="O52" i="5"/>
  <c r="M52" i="5"/>
  <c r="T51" i="5" a="1"/>
  <c r="T51" i="5" s="1"/>
  <c r="O51" i="5"/>
  <c r="M51" i="5"/>
  <c r="T50" i="5" a="1"/>
  <c r="T50" i="5" s="1"/>
  <c r="O50" i="5"/>
  <c r="M50" i="5"/>
  <c r="T49" i="5" a="1"/>
  <c r="T49" i="5" s="1"/>
  <c r="O49" i="5"/>
  <c r="M49" i="5"/>
  <c r="T48" i="5" a="1"/>
  <c r="T48" i="5" s="1"/>
  <c r="K48" i="5" s="1"/>
  <c r="O48" i="5"/>
  <c r="M48" i="5"/>
  <c r="K46" i="5"/>
  <c r="K55" i="5" l="1"/>
  <c r="P41" i="5"/>
  <c r="P42" i="5"/>
  <c r="O37" i="5"/>
  <c r="O38" i="5"/>
  <c r="P48" i="5" s="1"/>
  <c r="O39" i="5"/>
  <c r="P49" i="5" s="1"/>
  <c r="O40" i="5"/>
  <c r="P50" i="5" s="1"/>
  <c r="O41" i="5"/>
  <c r="P51" i="5" s="1"/>
  <c r="O42" i="5"/>
  <c r="P52" i="5" s="1"/>
  <c r="O36" i="5"/>
  <c r="O25" i="5"/>
  <c r="P25" i="5" s="1"/>
  <c r="O26" i="5"/>
  <c r="P26" i="5" s="1"/>
  <c r="O27" i="5"/>
  <c r="P37" i="5" s="1"/>
  <c r="O28" i="5"/>
  <c r="P38" i="5" s="1"/>
  <c r="O29" i="5"/>
  <c r="P39" i="5" s="1"/>
  <c r="O30" i="5"/>
  <c r="P30" i="5" s="1"/>
  <c r="O24" i="5"/>
  <c r="P24" i="5" s="1"/>
  <c r="M37" i="5"/>
  <c r="M38" i="5"/>
  <c r="M39" i="5"/>
  <c r="M40" i="5"/>
  <c r="M41" i="5"/>
  <c r="M42" i="5"/>
  <c r="M36" i="5"/>
  <c r="M25" i="5"/>
  <c r="M26" i="5"/>
  <c r="M27" i="5"/>
  <c r="M28" i="5"/>
  <c r="M29" i="5"/>
  <c r="M30" i="5"/>
  <c r="M24" i="5"/>
  <c r="O25" i="1"/>
  <c r="O26" i="1"/>
  <c r="O27" i="1"/>
  <c r="O28" i="1"/>
  <c r="O29" i="1"/>
  <c r="O30" i="1"/>
  <c r="O13" i="1"/>
  <c r="O14" i="1"/>
  <c r="O15" i="1"/>
  <c r="O16" i="1"/>
  <c r="O17" i="1"/>
  <c r="O18" i="1"/>
  <c r="O12" i="1"/>
  <c r="O13" i="5"/>
  <c r="P13" i="5" s="1"/>
  <c r="O14" i="5"/>
  <c r="P14" i="5" s="1"/>
  <c r="O15" i="5"/>
  <c r="P15" i="5" s="1"/>
  <c r="O16" i="5"/>
  <c r="P16" i="5" s="1"/>
  <c r="O17" i="5"/>
  <c r="P17" i="5" s="1"/>
  <c r="O18" i="5"/>
  <c r="P18" i="5" s="1"/>
  <c r="O12" i="5"/>
  <c r="P12" i="5" s="1"/>
  <c r="M13" i="5"/>
  <c r="M14" i="5"/>
  <c r="M15" i="5"/>
  <c r="M16" i="5"/>
  <c r="M17" i="5"/>
  <c r="M18" i="5"/>
  <c r="M12" i="5"/>
  <c r="P29" i="5" l="1"/>
  <c r="P40" i="5"/>
  <c r="P36" i="5"/>
  <c r="P28" i="5"/>
  <c r="P27" i="5"/>
  <c r="M44" i="5"/>
  <c r="M3" i="5" s="1"/>
  <c r="A19" i="5"/>
  <c r="A58" i="5" s="1"/>
  <c r="T42" i="5" l="1" a="1"/>
  <c r="T42" i="5" s="1"/>
  <c r="T41" i="5" a="1"/>
  <c r="T41" i="5" s="1"/>
  <c r="T40" i="5" a="1"/>
  <c r="T40" i="5" s="1"/>
  <c r="T39" i="5" a="1"/>
  <c r="T39" i="5" s="1"/>
  <c r="T38" i="5" a="1"/>
  <c r="T38" i="5" s="1"/>
  <c r="T37" i="5" a="1"/>
  <c r="T37" i="5" s="1"/>
  <c r="T36" i="5" a="1"/>
  <c r="T36" i="5" s="1"/>
  <c r="T30" i="5" a="1"/>
  <c r="T30" i="5" s="1"/>
  <c r="T29" i="5" a="1"/>
  <c r="T29" i="5" s="1"/>
  <c r="T28" i="5" a="1"/>
  <c r="T28" i="5" s="1"/>
  <c r="T27" i="5" a="1"/>
  <c r="T27" i="5" s="1"/>
  <c r="T26" i="5" a="1"/>
  <c r="T26" i="5" s="1"/>
  <c r="T25" i="5" a="1"/>
  <c r="T25" i="5" s="1"/>
  <c r="T24" i="5" a="1"/>
  <c r="T24" i="5" s="1"/>
  <c r="T18" i="5" a="1"/>
  <c r="T18" i="5" s="1"/>
  <c r="T17" i="5" a="1"/>
  <c r="T17" i="5" s="1"/>
  <c r="T16" i="5" a="1"/>
  <c r="T16" i="5" s="1"/>
  <c r="T15" i="5" a="1"/>
  <c r="T15" i="5" s="1"/>
  <c r="T14" i="5" a="1"/>
  <c r="T14" i="5" s="1"/>
  <c r="T13" i="5" a="1"/>
  <c r="T13" i="5" s="1"/>
  <c r="T12" i="5" a="1"/>
  <c r="T12" i="5" s="1"/>
  <c r="W12" i="5" s="1"/>
  <c r="I12" i="5" s="1"/>
  <c r="R37" i="1" a="1"/>
  <c r="R37" i="1" s="1"/>
  <c r="R38" i="1" a="1"/>
  <c r="R38" i="1" s="1"/>
  <c r="R39" i="1" a="1"/>
  <c r="R39" i="1" s="1"/>
  <c r="R40" i="1" a="1"/>
  <c r="R40" i="1"/>
  <c r="R41" i="1" a="1"/>
  <c r="R41" i="1" s="1"/>
  <c r="R42" i="1" a="1"/>
  <c r="R42" i="1" s="1"/>
  <c r="T37" i="1" a="1"/>
  <c r="T37" i="1" s="1"/>
  <c r="T38" i="1" a="1"/>
  <c r="T38" i="1" s="1"/>
  <c r="T39" i="1" a="1"/>
  <c r="T39" i="1" s="1"/>
  <c r="T40" i="1" a="1"/>
  <c r="T40" i="1"/>
  <c r="T41" i="1" a="1"/>
  <c r="T41" i="1" s="1"/>
  <c r="T42" i="1" a="1"/>
  <c r="T42" i="1" s="1"/>
  <c r="T36" i="1" a="1"/>
  <c r="T36" i="1" s="1"/>
  <c r="R36" i="1" a="1"/>
  <c r="R36" i="1" s="1"/>
  <c r="T25" i="1" a="1"/>
  <c r="T25" i="1" s="1"/>
  <c r="T26" i="1" a="1"/>
  <c r="T26" i="1" s="1"/>
  <c r="T27" i="1" a="1"/>
  <c r="T27" i="1"/>
  <c r="T28" i="1" a="1"/>
  <c r="T28" i="1" s="1"/>
  <c r="T29" i="1" a="1"/>
  <c r="T29" i="1" s="1"/>
  <c r="T30" i="1" a="1"/>
  <c r="T30" i="1" s="1"/>
  <c r="T24" i="1" a="1"/>
  <c r="T24" i="1" s="1"/>
  <c r="M24" i="1"/>
  <c r="O24" i="1"/>
  <c r="P24" i="1" s="1"/>
  <c r="R24" i="1" a="1"/>
  <c r="R24" i="1" s="1"/>
  <c r="R25" i="1" a="1"/>
  <c r="R25" i="1" s="1"/>
  <c r="R26" i="1" a="1"/>
  <c r="R26" i="1" s="1"/>
  <c r="R27" i="1" a="1"/>
  <c r="R27" i="1"/>
  <c r="R28" i="1" a="1"/>
  <c r="R28" i="1" s="1"/>
  <c r="R29" i="1" a="1"/>
  <c r="R29" i="1" s="1"/>
  <c r="R30" i="1" a="1"/>
  <c r="R30" i="1" s="1"/>
  <c r="T13" i="1" a="1"/>
  <c r="T13" i="1" s="1"/>
  <c r="T14" i="1" a="1"/>
  <c r="T14" i="1" s="1"/>
  <c r="T15" i="1" a="1"/>
  <c r="T15" i="1" s="1"/>
  <c r="T16" i="1" a="1"/>
  <c r="T16" i="1" s="1"/>
  <c r="T17" i="1" a="1"/>
  <c r="T17" i="1" s="1"/>
  <c r="T18" i="1" a="1"/>
  <c r="T18" i="1" s="1"/>
  <c r="R13" i="1" a="1"/>
  <c r="R13" i="1" s="1"/>
  <c r="R14" i="1" a="1"/>
  <c r="R14" i="1" s="1"/>
  <c r="R15" i="1" a="1"/>
  <c r="R15" i="1" s="1"/>
  <c r="R16" i="1" a="1"/>
  <c r="R16" i="1"/>
  <c r="R17" i="1" a="1"/>
  <c r="R17" i="1" s="1"/>
  <c r="R18" i="1" a="1"/>
  <c r="R18" i="1" s="1"/>
  <c r="R12" i="1" a="1"/>
  <c r="R12" i="1" s="1"/>
  <c r="T12" i="1" a="1"/>
  <c r="T12" i="1" s="1"/>
  <c r="W12" i="1" l="1"/>
  <c r="I12" i="1" s="1"/>
  <c r="K24" i="1"/>
  <c r="E8" i="4" l="1"/>
  <c r="K24" i="5"/>
  <c r="K3" i="5"/>
  <c r="K36" i="5"/>
  <c r="K12" i="5"/>
  <c r="K13" i="5"/>
  <c r="K14" i="5"/>
  <c r="K15" i="5"/>
  <c r="K16" i="5"/>
  <c r="K17" i="5"/>
  <c r="K18" i="5"/>
  <c r="K7" i="1"/>
  <c r="K6" i="1"/>
  <c r="F7" i="5" l="1"/>
  <c r="K34" i="5"/>
  <c r="K43" i="5" s="1"/>
  <c r="K22" i="5"/>
  <c r="K31" i="5" s="1"/>
  <c r="K10" i="5"/>
  <c r="K19" i="5" s="1"/>
  <c r="K10" i="1"/>
  <c r="K58" i="5" l="1"/>
  <c r="K37" i="1"/>
  <c r="K38" i="1"/>
  <c r="K39" i="1"/>
  <c r="K40" i="1"/>
  <c r="K41" i="1"/>
  <c r="K42" i="1"/>
  <c r="K36" i="1"/>
  <c r="K25" i="1"/>
  <c r="K26" i="1"/>
  <c r="K27" i="1"/>
  <c r="K28" i="1"/>
  <c r="K29" i="1"/>
  <c r="K30" i="1"/>
  <c r="K13" i="1"/>
  <c r="K14" i="1"/>
  <c r="K15" i="1"/>
  <c r="K16" i="1"/>
  <c r="K17" i="1"/>
  <c r="K18" i="1"/>
  <c r="O42" i="1"/>
  <c r="P42" i="1" s="1"/>
  <c r="O41" i="1"/>
  <c r="P41" i="1" s="1"/>
  <c r="O40" i="1"/>
  <c r="P40" i="1" s="1"/>
  <c r="O39" i="1"/>
  <c r="P39" i="1" s="1"/>
  <c r="O38" i="1"/>
  <c r="P38" i="1" s="1"/>
  <c r="O37" i="1"/>
  <c r="P37" i="1" s="1"/>
  <c r="O36" i="1"/>
  <c r="P36" i="1" s="1"/>
  <c r="P30" i="1"/>
  <c r="P29" i="1"/>
  <c r="P28" i="1"/>
  <c r="P27" i="1"/>
  <c r="P26" i="1"/>
  <c r="P25" i="1"/>
  <c r="P13" i="1"/>
  <c r="P14" i="1"/>
  <c r="P15" i="1"/>
  <c r="P16" i="1"/>
  <c r="P17" i="1"/>
  <c r="P18" i="1"/>
  <c r="P12" i="1"/>
  <c r="K12" i="1" l="1"/>
  <c r="K19" i="1" s="1"/>
  <c r="A43" i="1"/>
  <c r="A31" i="1"/>
  <c r="A19" i="1"/>
  <c r="M42" i="1"/>
  <c r="M41" i="1"/>
  <c r="M40" i="1"/>
  <c r="M39" i="1"/>
  <c r="M38" i="1"/>
  <c r="M37" i="1"/>
  <c r="M36" i="1"/>
  <c r="M30" i="1"/>
  <c r="M29" i="1"/>
  <c r="M28" i="1"/>
  <c r="M27" i="1"/>
  <c r="M26" i="1"/>
  <c r="M25" i="1"/>
  <c r="M18" i="1"/>
  <c r="M17" i="1"/>
  <c r="M16" i="1"/>
  <c r="M15" i="1"/>
  <c r="M14" i="1"/>
  <c r="M13" i="1"/>
  <c r="M12" i="1"/>
  <c r="K34" i="1"/>
  <c r="K43" i="1" s="1"/>
  <c r="K22" i="1"/>
  <c r="K31" i="1" s="1"/>
  <c r="E7" i="4"/>
  <c r="E6" i="4"/>
  <c r="E5" i="4"/>
  <c r="E4" i="4"/>
  <c r="M44" i="1" l="1"/>
  <c r="M3" i="1" s="1"/>
  <c r="K3" i="1" s="1"/>
  <c r="F7" i="1"/>
  <c r="K45" i="1" s="1"/>
  <c r="A45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<sst xmlns="http://schemas.openxmlformats.org/spreadsheetml/2006/main" count="658" uniqueCount="309">
  <si>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</si>
  <si>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</si>
  <si>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</si>
  <si>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</si>
  <si>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</si>
  <si>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</si>
  <si>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</si>
  <si>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</si>
  <si>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</si>
  <si>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</si>
  <si>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</si>
  <si>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</si>
  <si>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</si>
  <si>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</si>
  <si>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</si>
  <si>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</si>
  <si>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</si>
  <si>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</si>
  <si>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</si>
  <si>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</si>
  <si>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</si>
  <si>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</si>
  <si>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</si>
  <si>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</si>
  <si>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</si>
  <si>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</si>
  <si>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</si>
  <si>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</si>
  <si>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</si>
  <si>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</si>
  <si>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</si>
  <si>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</si>
  <si>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</si>
  <si>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</si>
  <si>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</si>
  <si>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</si>
  <si>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</si>
  <si>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</si>
  <si>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</si>
  <si>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</si>
  <si>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</si>
  <si>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</si>
  <si>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</si>
  <si>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</si>
  <si>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</si>
  <si>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</si>
  <si>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</si>
  <si>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</si>
  <si>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</si>
  <si>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</si>
  <si>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</si>
  <si>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</si>
  <si>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</si>
  <si>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</si>
  <si>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</si>
  <si>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</si>
  <si>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</si>
  <si>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</si>
  <si>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</si>
  <si>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</si>
  <si>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</si>
  <si>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</si>
  <si>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</si>
  <si>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</si>
  <si>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</si>
  <si>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</si>
  <si>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</si>
  <si>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</si>
  <si>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</si>
  <si>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</si>
  <si>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</si>
  <si>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</si>
  <si>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</si>
  <si>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</si>
  <si>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</si>
  <si>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</si>
  <si>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</si>
  <si>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</si>
  <si>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</si>
  <si>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</si>
  <si>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</si>
  <si>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</si>
  <si>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</si>
  <si>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</si>
  <si>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</si>
  <si>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</si>
  <si>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</si>
  <si>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</si>
  <si>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</si>
  <si>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</si>
  <si>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</si>
  <si>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</si>
  <si>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</si>
  <si>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</si>
  <si>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</si>
  <si>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</si>
  <si>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</si>
  <si>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</si>
  <si>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</si>
  <si>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</si>
  <si>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</si>
  <si>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</si>
  <si>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</si>
  <si>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</si>
  <si>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</si>
  <si>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</si>
  <si>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</si>
  <si>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</si>
  <si>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</si>
  <si>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</si>
  <si>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</si>
  <si>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</si>
  <si>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</si>
  <si>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</si>
  <si>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</si>
  <si>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</si>
  <si>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</si>
  <si>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</si>
  <si>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</si>
  <si>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</si>
  <si>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</si>
  <si>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</si>
  <si>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</si>
  <si>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</si>
  <si>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</si>
  <si>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</si>
  <si>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</si>
  <si>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</si>
  <si>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</si>
  <si>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</si>
  <si>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</si>
  <si>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</si>
  <si>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</si>
  <si>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</si>
  <si>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</si>
  <si>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</si>
  <si>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</si>
  <si>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</si>
  <si>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</si>
  <si>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</si>
  <si>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</si>
  <si>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</si>
  <si>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</si>
  <si>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</si>
  <si>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</si>
  <si>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</si>
  <si>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</si>
  <si>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</si>
  <si>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</si>
  <si>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</si>
  <si>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</si>
  <si>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</si>
  <si>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</si>
  <si>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</si>
  <si>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</si>
  <si>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</si>
  <si>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</si>
  <si>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</si>
  <si>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</si>
  <si>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</si>
  <si>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</si>
  <si>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</si>
  <si>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</si>
  <si>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</si>
  <si>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</si>
  <si>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</si>
  <si>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</si>
  <si>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</si>
  <si>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</si>
  <si>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</si>
  <si>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</si>
  <si>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</si>
  <si>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</si>
  <si>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</si>
  <si>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</si>
  <si>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</si>
  <si>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</si>
  <si>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</si>
  <si>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</si>
  <si>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</si>
  <si>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</si>
  <si>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</si>
  <si>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</si>
  <si>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</si>
  <si>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</si>
  <si>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</si>
  <si>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</si>
  <si>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</si>
  <si>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</si>
  <si>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</si>
  <si>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</si>
  <si>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</si>
  <si>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</si>
  <si>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</si>
  <si>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</si>
  <si>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</si>
  <si>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</si>
  <si>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</si>
  <si>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</si>
  <si>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</si>
  <si>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</si>
  <si>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</si>
  <si>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</si>
  <si>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</si>
  <si>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</si>
  <si>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</si>
  <si>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</si>
  <si>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</si>
  <si>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</si>
  <si>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</si>
  <si>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</si>
  <si>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</si>
  <si>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</si>
  <si>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</si>
  <si>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</si>
  <si>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</si>
  <si>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</si>
  <si>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</si>
  <si>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</si>
  <si>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</si>
  <si>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</si>
  <si>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</si>
  <si>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</si>
  <si>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</si>
  <si>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</si>
  <si>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</si>
  <si>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</si>
  <si>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</si>
  <si>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</si>
  <si>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</si>
  <si>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</si>
  <si>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</si>
  <si>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</si>
  <si>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</si>
  <si>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</si>
  <si>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</si>
  <si>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</si>
  <si>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</si>
  <si>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</si>
  <si>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</si>
  <si>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</si>
  <si>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</si>
  <si>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</si>
  <si>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</si>
  <si>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</si>
  <si>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</si>
  <si>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</si>
  <si>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</si>
  <si>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</si>
  <si>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</si>
  <si>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</si>
  <si>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</si>
  <si>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</si>
  <si>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</si>
  <si>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</si>
  <si>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</si>
  <si>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</si>
  <si>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</si>
  <si>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</si>
  <si>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</si>
  <si>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</si>
  <si>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</si>
  <si>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</si>
  <si>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</si>
  <si>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</si>
  <si>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</si>
  <si>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</si>
  <si>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</si>
  <si>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</si>
  <si>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</si>
  <si>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</si>
  <si>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</si>
  <si>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</si>
  <si>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</si>
  <si>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</si>
  <si>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</si>
  <si>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</si>
  <si>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</si>
  <si>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</si>
  <si>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</si>
  <si>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</si>
  <si>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</si>
  <si>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</si>
  <si>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</si>
  <si>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</si>
  <si>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</si>
  <si>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</si>
  <si>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</si>
  <si>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</si>
  <si>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</si>
  <si>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</si>
  <si>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</si>
  <si>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Knight</t>
  </si>
  <si>
    <t>Knight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</si>
  <si>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</si>
  <si>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</si>
  <si>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</si>
  <si>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</si>
  <si>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</si>
  <si>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</si>
  <si>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</si>
  <si>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</si>
  <si>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</si>
  <si>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</si>
  <si>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</si>
  <si>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</si>
  <si>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</si>
  <si>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</si>
  <si>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Ordonnance Gendarme with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</si>
</sst>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2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2" xfId="0" applyFont="1" applyFill="1" applyBorder="1" applyAlignment="1">
      <alignment horizontal="center"/>
    </xf>
    <xf numFmtId="0" fontId="0" fillId="0" borderId="5" xfId="0" applyBorder="1" applyProtection="1"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8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40" xfId="0" applyBorder="1" applyProtection="1">
      <protection locked="0" hidden="1"/>
    </xf>
    <xf numFmtId="0" fontId="0" fillId="0" borderId="42" xfId="0" applyBorder="1" applyAlignment="1" applyProtection="1">
      <alignment horizontal="center"/>
      <protection locked="0" hidden="1"/>
    </xf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 hidden="1"/>
    </xf>
    <xf numFmtId="0" fontId="0" fillId="0" borderId="8" xfId="0" applyBorder="1" applyProtection="1">
      <protection locked="0" hidden="1"/>
    </xf>
    <xf numFmtId="1" fontId="0" fillId="0" borderId="36" xfId="0" applyNumberFormat="1" applyBorder="1" applyAlignment="1" applyProtection="1">
      <alignment horizontal="center"/>
      <protection hidden="1"/>
    </xf>
    <xf numFmtId="1" fontId="0" fillId="0" borderId="37" xfId="0" applyNumberFormat="1" applyBorder="1" applyAlignment="1" applyProtection="1">
      <alignment horizontal="center"/>
      <protection hidden="1"/>
    </xf>
    <xf numFmtId="0" fontId="9" fillId="2" borderId="11" xfId="0" applyFont="1" applyFill="1" applyBorder="1"/>
    <xf numFmtId="0" fontId="10" fillId="0" borderId="11" xfId="0" applyFont="1" applyBorder="1"/>
    <xf numFmtId="0" fontId="9" fillId="2" borderId="1" xfId="0" applyFont="1" applyFill="1" applyBorder="1"/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0" fillId="0" borderId="29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0" fillId="0" borderId="41" xfId="0" applyBorder="1" applyProtection="1">
      <protection locked="0"/>
    </xf>
    <xf numFmtId="0" fontId="0" fillId="0" borderId="40" xfId="0" applyBorder="1" applyProtection="1">
      <protection locked="0"/>
    </xf>
    <xf numFmtId="0" fontId="9" fillId="0" borderId="11" xfId="0" applyFont="1" applyBorder="1"/>
    <xf numFmtId="0" fontId="0" fillId="0" borderId="5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1" fontId="0" fillId="0" borderId="30" xfId="0" applyNumberFormat="1" applyBorder="1" applyAlignment="1" applyProtection="1">
      <alignment horizontal="center"/>
      <protection hidden="1"/>
    </xf>
    <xf numFmtId="1" fontId="0" fillId="0" borderId="31" xfId="0" applyNumberFormat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38100</xdr:rowOff>
    </xdr:from>
    <xdr:to>
      <xdr:col>1</xdr:col>
      <xdr:colOff>207220</xdr:colOff>
      <xdr:row>6</xdr:row>
      <xdr:rowOff>181070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1CD3B6-7761-4598-A42B-68E00824D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8100"/>
          <a:ext cx="1312120" cy="1419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192830</xdr:colOff>
      <xdr:row>0</xdr:row>
      <xdr:rowOff>95250</xdr:rowOff>
    </xdr:from>
    <xdr:to>
      <xdr:col>1</xdr:col>
      <xdr:colOff>257175</xdr:colOff>
      <xdr:row>7</xdr:row>
      <xdr:rowOff>47720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D6EB3A1-77A8-BDDC-C93C-0C3AFD610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830" y="95250"/>
          <a:ext cx="1312120" cy="141932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A46"/>
  <sheetViews>
    <sheetView tabSelected="1" zoomScaleNormal="100" workbookViewId="0">
      <selection activeCell="AF14" sqref="AF14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27" width="8.85546875" hidden="1" customWidth="1"/>
  </cols>
  <sheetData>
    <row r="1" spans="1:27" ht="15.75" thickBot="1" x14ac:dyDescent="0.3"/>
    <row r="2" spans="1:27" ht="19.5" thickTop="1" x14ac:dyDescent="0.3">
      <c r="A2" s="58"/>
      <c r="B2" s="59"/>
      <c r="C2" s="37" t="s">
        <v>0</v>
      </c>
      <c r="D2" s="78" t="s">
        <v>1</v>
      </c>
      <c r="E2" s="78"/>
      <c r="F2" s="78"/>
      <c r="G2" s="19"/>
      <c r="H2" s="78" t="s">
        <v>2</v>
      </c>
      <c r="I2" s="78"/>
      <c r="J2" s="78"/>
      <c r="K2" s="38" t="s">
        <v>3</v>
      </c>
      <c r="M2" s="14" t="s">
        <v>4</v>
      </c>
      <c r="O2" s="14" t="s">
        <v>5</v>
      </c>
    </row>
    <row r="3" spans="1:27" ht="19.5" thickBot="1" x14ac:dyDescent="0.35">
      <c r="A3" s="59"/>
      <c r="B3" s="60" t="s">
        <v>6</v>
      </c>
      <c r="C3" s="36">
        <v>3</v>
      </c>
      <c r="D3" s="70" t="str">
        <f>VLOOKUP(C3,'Armies v4'!A1:B92,2,FALSE)</f>
        <v>French Valois</v>
      </c>
      <c r="E3" s="100"/>
      <c r="F3" s="71"/>
      <c r="G3" s="20"/>
      <c r="H3" s="68"/>
      <c r="I3" s="68"/>
      <c r="J3" s="68"/>
      <c r="K3" s="5">
        <f>ROUNDDOWN(SUM(IF(H10="Competent",1,IF(H10="Brilliant",2,IF(H10="Strategist",2,0))),IF(H22="Competent",1,IF(H22="Brilliant",2,IF(H22="Strategist",2,0))),IF(H34="Competent",1,IF(H34="Brilliant",2,IF(H34="Strategist",2,0))))/2+IF(H10="Strategist",1,IF(H22="Strategist",1,IF(H34="Strategist",1,0))),0)+M3</f>
        <v>0</v>
      </c>
      <c r="M3" s="14">
        <f>IF(M44&gt;=6,2,IF(M44&gt;=2,1,0))</f>
        <v>0</v>
      </c>
    </row>
    <row r="4" spans="1:27" ht="10.15" customHeight="1" thickTop="1" thickBot="1" x14ac:dyDescent="0.35">
      <c r="A4" s="59"/>
      <c r="B4" s="59"/>
    </row>
    <row r="5" spans="1:27" ht="20.25" thickTop="1" thickBot="1" x14ac:dyDescent="0.35">
      <c r="A5" s="52"/>
      <c r="B5" s="60" t="s">
        <v>7</v>
      </c>
      <c r="C5" s="101" t="s">
        <v>8</v>
      </c>
      <c r="D5" s="95"/>
      <c r="E5" s="95"/>
      <c r="F5" s="40" t="s">
        <v>9</v>
      </c>
      <c r="G5" s="21"/>
      <c r="H5" s="102" t="s">
        <v>10</v>
      </c>
      <c r="I5" s="103"/>
      <c r="J5" s="40" t="s">
        <v>11</v>
      </c>
      <c r="K5" s="39" t="s">
        <v>12</v>
      </c>
    </row>
    <row r="6" spans="1:27" ht="15.75" thickTop="1" x14ac:dyDescent="0.25">
      <c r="C6" s="104" t="s">
        <v>13</v>
      </c>
      <c r="D6" s="105"/>
      <c r="E6" s="27" t="s">
        <v>13</v>
      </c>
      <c r="F6" s="27" t="s">
        <v>13</v>
      </c>
      <c r="G6" s="22"/>
      <c r="H6" s="108" t="s">
        <v>14</v>
      </c>
      <c r="I6" s="108"/>
      <c r="J6" s="27">
        <v>0</v>
      </c>
      <c r="K6" s="6">
        <f>J6*1</f>
        <v>0</v>
      </c>
      <c r="N6" s="28"/>
    </row>
    <row r="7" spans="1:27" ht="16.5" thickBot="1" x14ac:dyDescent="0.3">
      <c r="C7" s="106" t="s">
        <v>13</v>
      </c>
      <c r="D7" s="107"/>
      <c r="E7" s="32" t="s">
        <v>13</v>
      </c>
      <c r="F7" s="51" t="str">
        <f>IFERROR(VLOOKUP(F6,Troops!N4:O5,2,FALSE),"0")</f>
        <v>0</v>
      </c>
      <c r="G7" s="23"/>
      <c r="H7" s="109" t="s">
        <v>15</v>
      </c>
      <c r="I7" s="109"/>
      <c r="J7" s="32">
        <v>0</v>
      </c>
      <c r="K7" s="7">
        <f>J7*0.5</f>
        <v>0</v>
      </c>
    </row>
    <row r="8" spans="1:27" ht="8.1" customHeight="1" thickTop="1" thickBot="1" x14ac:dyDescent="0.3"/>
    <row r="9" spans="1:27" ht="16.5" thickTop="1" x14ac:dyDescent="0.25">
      <c r="A9" s="76" t="s">
        <v>16</v>
      </c>
      <c r="B9" s="77"/>
      <c r="C9" s="77"/>
      <c r="D9" s="77"/>
      <c r="E9" s="77" t="s">
        <v>17</v>
      </c>
      <c r="F9" s="77"/>
      <c r="G9" s="41"/>
      <c r="H9" s="42" t="s">
        <v>18</v>
      </c>
      <c r="I9" s="78" t="s">
        <v>19</v>
      </c>
      <c r="J9" s="78"/>
      <c r="K9" s="38" t="s">
        <v>12</v>
      </c>
      <c r="M9" s="29" t="s">
        <v>20</v>
      </c>
      <c r="N9" s="30"/>
      <c r="O9" s="11" t="s">
        <v>5</v>
      </c>
      <c r="P9" s="11" t="s">
        <v>21</v>
      </c>
      <c r="R9" s="11" t="s">
        <v>22</v>
      </c>
      <c r="T9" s="11" t="s">
        <v>23</v>
      </c>
      <c r="W9" s="64" t="s">
        <v>12</v>
      </c>
      <c r="X9" s="64"/>
      <c r="Y9" s="64" t="s">
        <v>24</v>
      </c>
      <c r="Z9" s="64"/>
      <c r="AA9" s="64" t="s">
        <v>25</v>
      </c>
    </row>
    <row r="10" spans="1:27" ht="15" customHeight="1" thickBot="1" x14ac:dyDescent="0.3">
      <c r="A10" s="1"/>
      <c r="E10" s="93"/>
      <c r="F10" s="93"/>
      <c r="H10" s="57" t="s">
        <v>131</v>
      </c>
      <c r="I10" s="94" t="s">
        <v>156</v>
      </c>
      <c r="J10" s="94"/>
      <c r="K10" s="8">
        <f>VLOOKUP(H10,Troops!$H$3:$I$7,2,FALSE)+VLOOKUP(I10,Troops!$K$3:$L$8,2,FALSE)</f>
        <v>-3</v>
      </c>
      <c r="M10" s="30"/>
      <c r="N10" s="30"/>
    </row>
    <row r="11" spans="1:27" ht="17.25" thickTop="1" thickBot="1" x14ac:dyDescent="0.3">
      <c r="A11" s="43" t="s">
        <v>26</v>
      </c>
      <c r="B11" s="74" t="s">
        <v>27</v>
      </c>
      <c r="C11" s="74"/>
      <c r="D11" s="74"/>
      <c r="E11" s="74" t="s">
        <v>28</v>
      </c>
      <c r="F11" s="74"/>
      <c r="G11" s="44" t="s">
        <v>29</v>
      </c>
      <c r="H11" s="45" t="s">
        <v>30</v>
      </c>
      <c r="I11" s="95" t="s">
        <v>12</v>
      </c>
      <c r="J11" s="95"/>
      <c r="K11" s="39" t="s">
        <v>31</v>
      </c>
      <c r="M11" s="30"/>
      <c r="N11" s="30"/>
    </row>
    <row r="12" spans="1:27" ht="15.75" thickTop="1" x14ac:dyDescent="0.25">
      <c r="A12" s="24">
        <v>1</v>
      </c>
      <c r="B12" s="86" t="s">
        <v>308</v>
      </c>
      <c r="C12" s="87"/>
      <c r="D12" s="88"/>
      <c r="E12" s="89" t="s">
        <v>13</v>
      </c>
      <c r="F12" s="90"/>
      <c r="G12" s="33" t="s">
        <v>13</v>
      </c>
      <c r="H12" s="27" t="s">
        <v>13</v>
      </c>
      <c r="I12" s="91">
        <f>IFERROR(R12+T12+W12+Y12+AA12,"-")</f>
        <v>0</v>
      </c>
      <c r="J12" s="92"/>
      <c r="K12" s="6">
        <f>IFERROR(SUM(A12*I12),"N/A")</f>
        <v>0</v>
      </c>
      <c r="M12" s="30">
        <f>VLOOKUP(E12,Troops!$A$3:$G$141,5,FALSE)*A12</f>
        <v>0</v>
      </c>
      <c r="N12" s="30"/>
      <c r="O12" s="14">
        <f>VLOOKUP(E12,Troops!$A$3:$F$141,6,FALSE)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W12">
        <f>IFERROR(IF(H12="Elite",VLOOKUP(E12,Troops!$A$3:$D$141,4,FALSE),IF(H12="Mediocre",VLOOKUP(E12,Troops!$A$3:$D$141,2,FALSE),VLOOKUP(E12,Troops!$A$3:$D$141,3,FALSE)))+R12+T12,"-")</f>
        <v>0</v>
      </c>
      <c r="Y12" t="b">
        <f>IF(G12="Regimental Artillery",VLOOKUP(G12,Troops!$X$4:$Y$5,2,FALSE))</f>
        <v>0</v>
      </c>
      <c r="AA12" t="b">
        <f>IF(G12="Cmd Shot",VLOOKUP(G12,Troops!$X$4:$Y$5,2,FALSE))</f>
        <v>0</v>
      </c>
    </row>
    <row r="13" spans="1:27" x14ac:dyDescent="0.25">
      <c r="A13" s="25"/>
      <c r="B13" s="79"/>
      <c r="C13" s="80"/>
      <c r="D13" s="81"/>
      <c r="E13" s="82" t="s">
        <v>13</v>
      </c>
      <c r="F13" s="83"/>
      <c r="G13" s="34" t="s">
        <v>13</v>
      </c>
      <c r="H13" s="31" t="s">
        <v>13</v>
      </c>
      <c r="I13" s="84">
        <f t="shared" ref="I13:I18" si="0">IFERROR(R13+T13+W13+Y13+AA13,"-")</f>
        <v>0</v>
      </c>
      <c r="J13" s="85"/>
      <c r="K13" s="9">
        <f t="shared" ref="K13:K18" si="1">IFERROR(SUM(A13*I13),"N/A")</f>
        <v>0</v>
      </c>
      <c r="M13" s="30">
        <f>VLOOKUP(E13,Troops!$A$3:$G$141,5,FALSE)*A13</f>
        <v>0</v>
      </c>
      <c r="N13" s="30"/>
      <c r="O13" s="14">
        <f>VLOOKUP(E13,Troops!$A$3:$F$141,6,FALSE)</f>
        <v>0</v>
      </c>
      <c r="P13" s="14">
        <f t="shared" ref="P13:P18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W13">
        <f>IFERROR(IF(H13="Elite",VLOOKUP(E13,Troops!$A$3:$D$141,4,FALSE),IF(H13="Mediocre",VLOOKUP(E13,Troops!$A$3:$D$141,2,FALSE),VLOOKUP(E13,Troops!$A$3:$D$141,3,FALSE)))+R13+T13,"-")</f>
        <v>0</v>
      </c>
      <c r="Y13" t="b">
        <f>IF(G13="Regimental Artillery",VLOOKUP(G13,Troops!$X$4:$Y$5,2,FALSE))</f>
        <v>0</v>
      </c>
      <c r="AA13" t="b">
        <f>IF(G13="Cmd Shot",VLOOKUP(G13,Troops!$X$4:$Y$5,2,FALSE))</f>
        <v>0</v>
      </c>
    </row>
    <row r="14" spans="1:27" x14ac:dyDescent="0.25">
      <c r="A14" s="25"/>
      <c r="B14" s="79"/>
      <c r="C14" s="80"/>
      <c r="D14" s="81"/>
      <c r="E14" s="82" t="s">
        <v>13</v>
      </c>
      <c r="F14" s="83"/>
      <c r="G14" s="34" t="s">
        <v>13</v>
      </c>
      <c r="H14" s="31" t="s">
        <v>13</v>
      </c>
      <c r="I14" s="84">
        <f t="shared" si="0"/>
        <v>0</v>
      </c>
      <c r="J14" s="85"/>
      <c r="K14" s="9">
        <f t="shared" si="1"/>
        <v>0</v>
      </c>
      <c r="M14" s="30">
        <f>VLOOKUP(E14,Troops!$A$3:$G$141,5,FALSE)*A14</f>
        <v>0</v>
      </c>
      <c r="N14" s="30"/>
      <c r="O14" s="14">
        <f>VLOOKUP(E14,Troops!$A$3:$F$141,6,FALSE)</f>
        <v>0</v>
      </c>
      <c r="P14" s="14">
        <f t="shared" si="2"/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W14">
        <f>IFERROR(IF(H14="Elite",VLOOKUP(E14,Troops!$A$3:$D$141,4,FALSE),IF(H14="Mediocre",VLOOKUP(E14,Troops!$A$3:$D$141,2,FALSE),VLOOKUP(E14,Troops!$A$3:$D$141,3,FALSE)))+R14+T14,"-")</f>
        <v>0</v>
      </c>
      <c r="Y14" t="b">
        <f>IF(G14="Regimental Artillery",VLOOKUP(G14,Troops!$X$4:$Y$5,2,FALSE))</f>
        <v>0</v>
      </c>
      <c r="AA14" t="b">
        <f>IF(G14="Cmd Shot",VLOOKUP(G14,Troops!$X$4:$Y$5,2,FALSE))</f>
        <v>0</v>
      </c>
    </row>
    <row r="15" spans="1:27" x14ac:dyDescent="0.25">
      <c r="A15" s="25"/>
      <c r="B15" s="79"/>
      <c r="C15" s="80"/>
      <c r="D15" s="81"/>
      <c r="E15" s="82" t="s">
        <v>13</v>
      </c>
      <c r="F15" s="83"/>
      <c r="G15" s="34" t="s">
        <v>13</v>
      </c>
      <c r="H15" s="31" t="s">
        <v>13</v>
      </c>
      <c r="I15" s="84">
        <f t="shared" si="0"/>
        <v>0</v>
      </c>
      <c r="J15" s="85"/>
      <c r="K15" s="9">
        <f t="shared" si="1"/>
        <v>0</v>
      </c>
      <c r="M15" s="30">
        <f>VLOOKUP(E15,Troops!$A$3:$G$141,5,FALSE)*A15</f>
        <v>0</v>
      </c>
      <c r="N15" s="30"/>
      <c r="O15" s="14">
        <f>VLOOKUP(E15,Troops!$A$3:$F$141,6,FALSE)</f>
        <v>0</v>
      </c>
      <c r="P15" s="14">
        <f t="shared" si="2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W15">
        <f>IFERROR(IF(H15="Elite",VLOOKUP(E15,Troops!$A$3:$D$141,4,FALSE),IF(H15="Mediocre",VLOOKUP(E15,Troops!$A$3:$D$141,2,FALSE),VLOOKUP(E15,Troops!$A$3:$D$141,3,FALSE)))+R15+T15,"-")</f>
        <v>0</v>
      </c>
      <c r="Y15" t="b">
        <f>IF(G15="Regimental Artillery",VLOOKUP(G15,Troops!$X$4:$Y$5,2,FALSE))</f>
        <v>0</v>
      </c>
      <c r="AA15" t="b">
        <f>IF(G15="Cmd Shot",VLOOKUP(G15,Troops!$X$4:$Y$5,2,FALSE))</f>
        <v>0</v>
      </c>
    </row>
    <row r="16" spans="1:27" x14ac:dyDescent="0.25">
      <c r="A16" s="25"/>
      <c r="B16" s="79"/>
      <c r="C16" s="80"/>
      <c r="D16" s="81"/>
      <c r="E16" s="82" t="s">
        <v>13</v>
      </c>
      <c r="F16" s="83"/>
      <c r="G16" s="34" t="s">
        <v>13</v>
      </c>
      <c r="H16" s="31" t="s">
        <v>13</v>
      </c>
      <c r="I16" s="84">
        <f t="shared" si="0"/>
        <v>0</v>
      </c>
      <c r="J16" s="85"/>
      <c r="K16" s="9">
        <f t="shared" si="1"/>
        <v>0</v>
      </c>
      <c r="M16" s="30">
        <f>VLOOKUP(E16,Troops!$A$3:$G$141,5,FALSE)*A16</f>
        <v>0</v>
      </c>
      <c r="N16" s="30"/>
      <c r="O16" s="14">
        <f>VLOOKUP(E16,Troops!$A$3:$F$141,6,FALSE)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W16">
        <f>IFERROR(IF(H16="Elite",VLOOKUP(E16,Troops!$A$3:$D$141,4,FALSE),IF(H16="Mediocre",VLOOKUP(E16,Troops!$A$3:$D$141,2,FALSE),VLOOKUP(E16,Troops!$A$3:$D$141,3,FALSE)))+R16+T16,"-")</f>
        <v>0</v>
      </c>
      <c r="Y16" t="b">
        <f>IF(G16="Regimental Artillery",VLOOKUP(G16,Troops!$X$4:$Y$5,2,FALSE))</f>
        <v>0</v>
      </c>
      <c r="AA16" t="b">
        <f>IF(G16="Cmd Shot",VLOOKUP(G16,Troops!$X$4:$Y$5,2,FALSE))</f>
        <v>0</v>
      </c>
    </row>
    <row r="17" spans="1:27" x14ac:dyDescent="0.25">
      <c r="A17" s="25"/>
      <c r="B17" s="79"/>
      <c r="C17" s="80"/>
      <c r="D17" s="81"/>
      <c r="E17" s="82" t="s">
        <v>13</v>
      </c>
      <c r="F17" s="83"/>
      <c r="G17" s="34" t="s">
        <v>13</v>
      </c>
      <c r="H17" s="31" t="s">
        <v>13</v>
      </c>
      <c r="I17" s="84">
        <f t="shared" si="0"/>
        <v>0</v>
      </c>
      <c r="J17" s="85"/>
      <c r="K17" s="9">
        <f t="shared" si="1"/>
        <v>0</v>
      </c>
      <c r="M17" s="30">
        <f>VLOOKUP(E17,Troops!$A$3:$G$141,5,FALSE)*A17</f>
        <v>0</v>
      </c>
      <c r="N17" s="30"/>
      <c r="O17" s="14">
        <f>VLOOKUP(E17,Troops!$A$3:$F$141,6,FALSE)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W17">
        <f>IFERROR(IF(H17="Elite",VLOOKUP(E17,Troops!$A$3:$D$141,4,FALSE),IF(H17="Mediocre",VLOOKUP(E17,Troops!$A$3:$D$141,2,FALSE),VLOOKUP(E17,Troops!$A$3:$D$141,3,FALSE)))+R17+T17,"-")</f>
        <v>0</v>
      </c>
      <c r="Y17" t="b">
        <f>IF(G17="Regimental Artillery",VLOOKUP(G17,Troops!$X$4:$Y$5,2,FALSE))</f>
        <v>0</v>
      </c>
      <c r="AA17" t="b">
        <f>IF(G17="Cmd Shot",VLOOKUP(G17,Troops!$X$4:$Y$5,2,FALSE))</f>
        <v>0</v>
      </c>
    </row>
    <row r="18" spans="1:27" ht="15.75" thickBot="1" x14ac:dyDescent="0.3">
      <c r="A18" s="26"/>
      <c r="B18" s="67"/>
      <c r="C18" s="68"/>
      <c r="D18" s="69"/>
      <c r="E18" s="70" t="s">
        <v>13</v>
      </c>
      <c r="F18" s="71"/>
      <c r="G18" s="35" t="s">
        <v>13</v>
      </c>
      <c r="H18" s="32" t="s">
        <v>13</v>
      </c>
      <c r="I18" s="72">
        <f t="shared" si="0"/>
        <v>0</v>
      </c>
      <c r="J18" s="73"/>
      <c r="K18" s="10">
        <f t="shared" si="1"/>
        <v>0</v>
      </c>
      <c r="M18" s="30">
        <f>VLOOKUP(E18,Troops!$A$3:$G$141,5,FALSE)*A18</f>
        <v>0</v>
      </c>
      <c r="N18" s="30"/>
      <c r="O18" s="14">
        <f>VLOOKUP(E18,Troops!$A$3:$F$141,6,FALSE)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W18">
        <f>IFERROR(IF(H18="Elite",VLOOKUP(E18,Troops!$A$3:$D$141,4,FALSE),IF(H18="Mediocre",VLOOKUP(E18,Troops!$A$3:$D$141,2,FALSE),VLOOKUP(E18,Troops!$A$3:$D$141,3,FALSE)))+R18+T18,"-")</f>
        <v>0</v>
      </c>
      <c r="Y18" t="b">
        <f>IF(G18="Regimental Artillery",VLOOKUP(G18,Troops!$X$4:$Y$5,2,FALSE))</f>
        <v>0</v>
      </c>
      <c r="AA18" t="b">
        <f>IF(G18="Cmd Shot",VLOOKUP(G18,Troops!$X$4:$Y$5,2,FALSE))</f>
        <v>0</v>
      </c>
    </row>
    <row r="19" spans="1:27" ht="17.25" thickTop="1" thickBot="1" x14ac:dyDescent="0.3">
      <c r="A19" s="46">
        <f>SUM(P$12:P$18)</f>
        <v>0</v>
      </c>
      <c r="B19" s="111"/>
      <c r="C19" s="112"/>
      <c r="D19" s="112"/>
      <c r="E19" s="112"/>
      <c r="F19" s="112"/>
      <c r="G19" s="112"/>
      <c r="H19" s="112"/>
      <c r="I19" s="112"/>
      <c r="J19" s="112"/>
      <c r="K19" s="47">
        <f>SUM(K12:K18)+K10</f>
        <v>-3</v>
      </c>
      <c r="M19" s="30"/>
      <c r="N19" s="30"/>
    </row>
    <row r="20" spans="1:27" ht="8.1" customHeight="1" thickTop="1" thickBot="1" x14ac:dyDescent="0.3">
      <c r="A20" s="2"/>
      <c r="B20" s="3"/>
      <c r="K20" s="2"/>
      <c r="M20" s="30"/>
      <c r="N20" s="30"/>
    </row>
    <row r="21" spans="1:27" ht="16.5" thickTop="1" x14ac:dyDescent="0.25">
      <c r="A21" s="76" t="s">
        <v>32</v>
      </c>
      <c r="B21" s="77"/>
      <c r="C21" s="77"/>
      <c r="D21" s="77"/>
      <c r="E21" s="77" t="s">
        <v>17</v>
      </c>
      <c r="F21" s="77"/>
      <c r="G21" s="41"/>
      <c r="H21" s="42" t="s">
        <v>18</v>
      </c>
      <c r="I21" s="78" t="s">
        <v>19</v>
      </c>
      <c r="J21" s="78"/>
      <c r="K21" s="38" t="s">
        <v>12</v>
      </c>
      <c r="M21" s="30"/>
      <c r="N21" s="30"/>
      <c r="O21" s="11" t="s">
        <v>5</v>
      </c>
      <c r="P21" s="11" t="s">
        <v>21</v>
      </c>
      <c r="R21" s="11" t="s">
        <v>22</v>
      </c>
      <c r="T21" s="11" t="s">
        <v>23</v>
      </c>
      <c r="W21" s="64" t="s">
        <v>12</v>
      </c>
      <c r="X21" s="64"/>
      <c r="Y21" s="64" t="s">
        <v>24</v>
      </c>
      <c r="Z21" s="64"/>
      <c r="AA21" s="64" t="s">
        <v>25</v>
      </c>
    </row>
    <row r="22" spans="1:27" ht="15.75" thickBot="1" x14ac:dyDescent="0.3">
      <c r="A22" s="1"/>
      <c r="E22" s="93"/>
      <c r="F22" s="93"/>
      <c r="H22" s="57" t="s">
        <v>13</v>
      </c>
      <c r="I22" s="94" t="s">
        <v>13</v>
      </c>
      <c r="J22" s="94"/>
      <c r="K22" s="8">
        <f>VLOOKUP(H22,Troops!$H$3:$I$7,2,FALSE)+VLOOKUP(I22,Troops!$K$3:$L$8,2,FALSE)</f>
        <v>0</v>
      </c>
      <c r="M22" s="30"/>
      <c r="N22" s="30"/>
    </row>
    <row r="23" spans="1:27" ht="17.25" thickTop="1" thickBot="1" x14ac:dyDescent="0.3">
      <c r="A23" s="43" t="s">
        <v>26</v>
      </c>
      <c r="B23" s="74" t="s">
        <v>27</v>
      </c>
      <c r="C23" s="74"/>
      <c r="D23" s="74"/>
      <c r="E23" s="74" t="s">
        <v>28</v>
      </c>
      <c r="F23" s="74"/>
      <c r="G23" s="44" t="s">
        <v>29</v>
      </c>
      <c r="H23" s="45" t="s">
        <v>30</v>
      </c>
      <c r="I23" s="78" t="s">
        <v>12</v>
      </c>
      <c r="J23" s="78"/>
      <c r="K23" s="39" t="s">
        <v>31</v>
      </c>
      <c r="M23" s="30"/>
      <c r="N23" s="30"/>
    </row>
    <row r="24" spans="1:27" ht="15.75" thickTop="1" x14ac:dyDescent="0.25">
      <c r="A24" s="24"/>
      <c r="B24" s="86"/>
      <c r="C24" s="87"/>
      <c r="D24" s="88"/>
      <c r="E24" s="86" t="s">
        <v>13</v>
      </c>
      <c r="F24" s="88"/>
      <c r="G24" s="33" t="s">
        <v>13</v>
      </c>
      <c r="H24" s="27" t="s">
        <v>13</v>
      </c>
      <c r="I24" s="91">
        <f>IFERROR(R24+T24+W24+Y24+AA24,"-")</f>
        <v>0</v>
      </c>
      <c r="J24" s="92"/>
      <c r="K24" s="6">
        <f>IFERROR(SUM(A24*I24),"N/A")</f>
        <v>0</v>
      </c>
      <c r="M24" s="30">
        <f>VLOOKUP(E24,Troops!$A$3:$G$141,5,FALSE)*A24</f>
        <v>0</v>
      </c>
      <c r="N24" s="30"/>
      <c r="O24" s="14">
        <f>VLOOKUP(E24,Troops!$A$3:$F$141,6,FALSE)</f>
        <v>0</v>
      </c>
      <c r="P24" s="14">
        <f>O24*A24</f>
        <v>0</v>
      </c>
      <c r="R24" s="14" t="b" cm="1">
        <f t="array" ref="R24">IF(AND(H24="Elite",G24="Cmd Shot"),N/A)</f>
        <v>0</v>
      </c>
      <c r="T24" t="b" cm="1">
        <f t="array" ref="T24">IF(AND(H24="mediocre",G24="Regimental Artillery"),N/A)</f>
        <v>0</v>
      </c>
      <c r="W24">
        <f>IFERROR(IF(H24="Elite",VLOOKUP(E24,Troops!$A$3:$D$141,4,FALSE),IF(H24="Mediocre",VLOOKUP(E24,Troops!$A$3:$D$141,2,FALSE),VLOOKUP(E24,Troops!$A$3:$D$141,3,FALSE)))+R24+T24,"-")</f>
        <v>0</v>
      </c>
      <c r="Y24" t="b">
        <f>IF(G24="Regimental Artillery",VLOOKUP(G24,Troops!$X$4:$Y$5,2,FALSE))</f>
        <v>0</v>
      </c>
      <c r="AA24" t="b">
        <f>IF(G24="Cmd Shot",VLOOKUP(G24,Troops!$X$4:$Y$5,2,FALSE))</f>
        <v>0</v>
      </c>
    </row>
    <row r="25" spans="1:27" x14ac:dyDescent="0.25">
      <c r="A25" s="25"/>
      <c r="B25" s="79"/>
      <c r="C25" s="80"/>
      <c r="D25" s="81"/>
      <c r="E25" s="79" t="s">
        <v>13</v>
      </c>
      <c r="F25" s="81"/>
      <c r="G25" s="34" t="s">
        <v>13</v>
      </c>
      <c r="H25" s="31" t="s">
        <v>13</v>
      </c>
      <c r="I25" s="84">
        <f t="shared" ref="I25:I30" si="3">IFERROR(R25+T25+W25+Y25+AA25,"-")</f>
        <v>0</v>
      </c>
      <c r="J25" s="85"/>
      <c r="K25" s="9">
        <f t="shared" ref="K25:K30" si="4">IFERROR(SUM(A25*I25),"N/A")</f>
        <v>0</v>
      </c>
      <c r="M25" s="30">
        <f>VLOOKUP(E25,Troops!$A$3:$G$141,5,FALSE)*A25</f>
        <v>0</v>
      </c>
      <c r="N25" s="30"/>
      <c r="O25" s="14">
        <f>VLOOKUP(E25,Troops!$A$3:$F$141,6,FALSE)</f>
        <v>0</v>
      </c>
      <c r="P25" s="14">
        <f t="shared" ref="P25:P30" si="5">O25*A25</f>
        <v>0</v>
      </c>
      <c r="R25" s="14" t="b" cm="1">
        <f t="array" ref="R25">IF(AND(H25="Elite",G25="Cmd Shot"),N/A)</f>
        <v>0</v>
      </c>
      <c r="T25" t="b" cm="1">
        <f t="array" ref="T25">IF(AND(H25="mediocre",G25="Regimental Artillery"),N/A)</f>
        <v>0</v>
      </c>
      <c r="W25">
        <f>IFERROR(IF(H25="Elite",VLOOKUP(E25,Troops!$A$3:$D$141,4,FALSE),IF(H25="Mediocre",VLOOKUP(E25,Troops!$A$3:$D$141,2,FALSE),VLOOKUP(E25,Troops!$A$3:$D$141,3,FALSE)))+R25+T25,"-")</f>
        <v>0</v>
      </c>
      <c r="Y25" t="b">
        <f>IF(G25="Regimental Artillery",VLOOKUP(G25,Troops!$X$4:$Y$5,2,FALSE))</f>
        <v>0</v>
      </c>
      <c r="AA25" t="b">
        <f>IF(G25="Cmd Shot",VLOOKUP(G25,Troops!$X$4:$Y$5,2,FALSE))</f>
        <v>0</v>
      </c>
    </row>
    <row r="26" spans="1:27" x14ac:dyDescent="0.25">
      <c r="A26" s="25"/>
      <c r="B26" s="79"/>
      <c r="C26" s="80"/>
      <c r="D26" s="81"/>
      <c r="E26" s="79" t="s">
        <v>13</v>
      </c>
      <c r="F26" s="81"/>
      <c r="G26" s="34" t="s">
        <v>13</v>
      </c>
      <c r="H26" s="31" t="s">
        <v>13</v>
      </c>
      <c r="I26" s="84">
        <f t="shared" si="3"/>
        <v>0</v>
      </c>
      <c r="J26" s="85"/>
      <c r="K26" s="9">
        <f t="shared" si="4"/>
        <v>0</v>
      </c>
      <c r="M26" s="30">
        <f>VLOOKUP(E26,Troops!$A$3:$G$141,5,FALSE)*A26</f>
        <v>0</v>
      </c>
      <c r="N26" s="30"/>
      <c r="O26" s="14">
        <f>VLOOKUP(E26,Troops!$A$3:$F$141,6,FALSE)</f>
        <v>0</v>
      </c>
      <c r="P26" s="14">
        <f t="shared" si="5"/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W26">
        <f>IFERROR(IF(H26="Elite",VLOOKUP(E26,Troops!$A$3:$D$141,4,FALSE),IF(H26="Mediocre",VLOOKUP(E26,Troops!$A$3:$D$141,2,FALSE),VLOOKUP(E26,Troops!$A$3:$D$141,3,FALSE)))+R26+T26,"-")</f>
        <v>0</v>
      </c>
      <c r="Y26" t="b">
        <f>IF(G26="Regimental Artillery",VLOOKUP(G26,Troops!$X$4:$Y$5,2,FALSE))</f>
        <v>0</v>
      </c>
      <c r="AA26" t="b">
        <f>IF(G26="Cmd Shot",VLOOKUP(G26,Troops!$X$4:$Y$5,2,FALSE))</f>
        <v>0</v>
      </c>
    </row>
    <row r="27" spans="1:27" x14ac:dyDescent="0.25">
      <c r="A27" s="25"/>
      <c r="B27" s="79"/>
      <c r="C27" s="80"/>
      <c r="D27" s="81"/>
      <c r="E27" s="79" t="s">
        <v>13</v>
      </c>
      <c r="F27" s="81"/>
      <c r="G27" s="34" t="s">
        <v>13</v>
      </c>
      <c r="H27" s="31" t="s">
        <v>13</v>
      </c>
      <c r="I27" s="84">
        <f t="shared" si="3"/>
        <v>0</v>
      </c>
      <c r="J27" s="85"/>
      <c r="K27" s="9">
        <f t="shared" si="4"/>
        <v>0</v>
      </c>
      <c r="M27" s="30">
        <f>VLOOKUP(E27,Troops!$A$3:$G$141,5,FALSE)*A27</f>
        <v>0</v>
      </c>
      <c r="N27" s="30"/>
      <c r="O27" s="14">
        <f>VLOOKUP(E27,Troops!$A$3:$F$141,6,FALSE)</f>
        <v>0</v>
      </c>
      <c r="P27" s="14">
        <f t="shared" si="5"/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W27">
        <f>IFERROR(IF(H27="Elite",VLOOKUP(E27,Troops!$A$3:$D$141,4,FALSE),IF(H27="Mediocre",VLOOKUP(E27,Troops!$A$3:$D$141,2,FALSE),VLOOKUP(E27,Troops!$A$3:$D$141,3,FALSE)))+R27+T27,"-")</f>
        <v>0</v>
      </c>
      <c r="Y27" t="b">
        <f>IF(G27="Regimental Artillery",VLOOKUP(G27,Troops!$X$4:$Y$5,2,FALSE))</f>
        <v>0</v>
      </c>
      <c r="AA27" t="b">
        <f>IF(G27="Cmd Shot",VLOOKUP(G27,Troops!$X$4:$Y$5,2,FALSE))</f>
        <v>0</v>
      </c>
    </row>
    <row r="28" spans="1:27" x14ac:dyDescent="0.25">
      <c r="A28" s="25"/>
      <c r="B28" s="79"/>
      <c r="C28" s="80"/>
      <c r="D28" s="81"/>
      <c r="E28" s="79" t="s">
        <v>13</v>
      </c>
      <c r="F28" s="81"/>
      <c r="G28" s="34" t="s">
        <v>13</v>
      </c>
      <c r="H28" s="31" t="s">
        <v>13</v>
      </c>
      <c r="I28" s="84">
        <f t="shared" si="3"/>
        <v>0</v>
      </c>
      <c r="J28" s="85"/>
      <c r="K28" s="9">
        <f t="shared" si="4"/>
        <v>0</v>
      </c>
      <c r="M28" s="30">
        <f>VLOOKUP(E28,Troops!$A$3:$G$141,5,FALSE)*A28</f>
        <v>0</v>
      </c>
      <c r="N28" s="30"/>
      <c r="O28" s="14">
        <f>VLOOKUP(E28,Troops!$A$3:$F$141,6,FALSE)</f>
        <v>0</v>
      </c>
      <c r="P28" s="14">
        <f t="shared" si="5"/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W28">
        <f>IFERROR(IF(H28="Elite",VLOOKUP(E28,Troops!$A$3:$D$141,4,FALSE),IF(H28="Mediocre",VLOOKUP(E28,Troops!$A$3:$D$141,2,FALSE),VLOOKUP(E28,Troops!$A$3:$D$141,3,FALSE)))+R28+T28,"-")</f>
        <v>0</v>
      </c>
      <c r="Y28" t="b">
        <f>IF(G28="Regimental Artillery",VLOOKUP(G28,Troops!$X$4:$Y$5,2,FALSE))</f>
        <v>0</v>
      </c>
      <c r="AA28" t="b">
        <f>IF(G28="Cmd Shot",VLOOKUP(G28,Troops!$X$4:$Y$5,2,FALSE))</f>
        <v>0</v>
      </c>
    </row>
    <row r="29" spans="1:27" x14ac:dyDescent="0.25">
      <c r="A29" s="25"/>
      <c r="B29" s="79"/>
      <c r="C29" s="80"/>
      <c r="D29" s="81"/>
      <c r="E29" s="79" t="s">
        <v>13</v>
      </c>
      <c r="F29" s="81"/>
      <c r="G29" s="34" t="s">
        <v>13</v>
      </c>
      <c r="H29" s="31" t="s">
        <v>13</v>
      </c>
      <c r="I29" s="84">
        <f t="shared" si="3"/>
        <v>0</v>
      </c>
      <c r="J29" s="85"/>
      <c r="K29" s="9">
        <f t="shared" si="4"/>
        <v>0</v>
      </c>
      <c r="M29" s="30">
        <f>VLOOKUP(E29,Troops!$A$3:$G$141,5,FALSE)*A29</f>
        <v>0</v>
      </c>
      <c r="N29" s="30"/>
      <c r="O29" s="14">
        <f>VLOOKUP(E29,Troops!$A$3:$F$141,6,FALSE)</f>
        <v>0</v>
      </c>
      <c r="P29" s="14">
        <f t="shared" si="5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W29">
        <f>IFERROR(IF(H29="Elite",VLOOKUP(E29,Troops!$A$3:$D$141,4,FALSE),IF(H29="Mediocre",VLOOKUP(E29,Troops!$A$3:$D$141,2,FALSE),VLOOKUP(E29,Troops!$A$3:$D$141,3,FALSE)))+R29+T29,"-")</f>
        <v>0</v>
      </c>
      <c r="Y29" t="b">
        <f>IF(G29="Regimental Artillery",VLOOKUP(G29,Troops!$X$4:$Y$5,2,FALSE))</f>
        <v>0</v>
      </c>
      <c r="AA29" t="b">
        <f>IF(G29="Cmd Shot",VLOOKUP(G29,Troops!$X$4:$Y$5,2,FALSE))</f>
        <v>0</v>
      </c>
    </row>
    <row r="30" spans="1:27" ht="15.75" thickBot="1" x14ac:dyDescent="0.3">
      <c r="A30" s="26"/>
      <c r="B30" s="96"/>
      <c r="C30" s="97"/>
      <c r="D30" s="98"/>
      <c r="E30" s="96" t="s">
        <v>13</v>
      </c>
      <c r="F30" s="98"/>
      <c r="G30" s="65" t="s">
        <v>13</v>
      </c>
      <c r="H30" s="66" t="s">
        <v>13</v>
      </c>
      <c r="I30" s="72">
        <f t="shared" si="3"/>
        <v>0</v>
      </c>
      <c r="J30" s="73"/>
      <c r="K30" s="10">
        <f t="shared" si="4"/>
        <v>0</v>
      </c>
      <c r="M30" s="30">
        <f>VLOOKUP(E30,Troops!$A$3:$G$141,5,FALSE)*A30</f>
        <v>0</v>
      </c>
      <c r="N30" s="30"/>
      <c r="O30" s="14">
        <f>VLOOKUP(E30,Troops!$A$3:$F$141,6,FALSE)</f>
        <v>0</v>
      </c>
      <c r="P30" s="14">
        <f t="shared" si="5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W30">
        <f>IFERROR(IF(H30="Elite",VLOOKUP(E30,Troops!$A$3:$D$141,4,FALSE),IF(H30="Mediocre",VLOOKUP(E30,Troops!$A$3:$D$141,2,FALSE),VLOOKUP(E30,Troops!$A$3:$D$141,3,FALSE)))+R30+T30,"-")</f>
        <v>0</v>
      </c>
      <c r="Y30" t="b">
        <f>IF(G30="Regimental Artillery",VLOOKUP(G30,Troops!$X$4:$Y$5,2,FALSE))</f>
        <v>0</v>
      </c>
      <c r="AA30" t="b">
        <f>IF(G30="Cmd Shot",VLOOKUP(G30,Troops!$X$4:$Y$5,2,FALSE))</f>
        <v>0</v>
      </c>
    </row>
    <row r="31" spans="1:27" ht="17.25" thickTop="1" thickBot="1" x14ac:dyDescent="0.3">
      <c r="A31" s="46">
        <f>SUM(P$24:P$30)</f>
        <v>0</v>
      </c>
      <c r="B31" s="74"/>
      <c r="C31" s="99"/>
      <c r="D31" s="99"/>
      <c r="E31" s="99"/>
      <c r="F31" s="99"/>
      <c r="G31" s="99"/>
      <c r="H31" s="99"/>
      <c r="I31" s="99"/>
      <c r="J31" s="99"/>
      <c r="K31" s="47">
        <f>SUM(K24:K30)+K22</f>
        <v>0</v>
      </c>
      <c r="M31" s="30"/>
      <c r="N31" s="30"/>
    </row>
    <row r="32" spans="1:27" ht="8.1" customHeight="1" thickTop="1" thickBot="1" x14ac:dyDescent="0.3">
      <c r="A32" s="2"/>
      <c r="B32" s="3"/>
      <c r="K32" s="2"/>
      <c r="M32" s="30"/>
      <c r="N32" s="30"/>
    </row>
    <row r="33" spans="1:27" ht="16.5" thickTop="1" x14ac:dyDescent="0.25">
      <c r="A33" s="76" t="s">
        <v>33</v>
      </c>
      <c r="B33" s="77"/>
      <c r="C33" s="77"/>
      <c r="D33" s="77"/>
      <c r="E33" s="77" t="s">
        <v>17</v>
      </c>
      <c r="F33" s="77"/>
      <c r="G33" s="41"/>
      <c r="H33" s="42" t="s">
        <v>18</v>
      </c>
      <c r="I33" s="78" t="s">
        <v>19</v>
      </c>
      <c r="J33" s="78"/>
      <c r="K33" s="38" t="s">
        <v>12</v>
      </c>
      <c r="M33" s="30"/>
      <c r="N33" s="30"/>
      <c r="O33" s="11" t="s">
        <v>5</v>
      </c>
      <c r="P33" s="11" t="s">
        <v>21</v>
      </c>
      <c r="R33" s="11" t="s">
        <v>22</v>
      </c>
      <c r="T33" s="11" t="s">
        <v>23</v>
      </c>
      <c r="W33" s="64" t="s">
        <v>12</v>
      </c>
      <c r="X33" s="64"/>
      <c r="Y33" s="64" t="s">
        <v>24</v>
      </c>
      <c r="Z33" s="64"/>
      <c r="AA33" s="64" t="s">
        <v>25</v>
      </c>
    </row>
    <row r="34" spans="1:27" ht="15.75" thickBot="1" x14ac:dyDescent="0.3">
      <c r="A34" s="1"/>
      <c r="E34" s="93"/>
      <c r="F34" s="93"/>
      <c r="H34" s="57" t="s">
        <v>13</v>
      </c>
      <c r="I34" s="94" t="s">
        <v>13</v>
      </c>
      <c r="J34" s="94"/>
      <c r="K34" s="4">
        <f>VLOOKUP(H34,Troops!$H$3:$I$7,2,FALSE)+VLOOKUP(I34,Troops!$K$3:$L$8,2,FALSE)</f>
        <v>0</v>
      </c>
      <c r="M34" s="30"/>
      <c r="N34" s="30"/>
    </row>
    <row r="35" spans="1:27" ht="17.25" thickTop="1" thickBot="1" x14ac:dyDescent="0.3">
      <c r="A35" s="43" t="s">
        <v>26</v>
      </c>
      <c r="B35" s="74" t="s">
        <v>27</v>
      </c>
      <c r="C35" s="74"/>
      <c r="D35" s="74"/>
      <c r="E35" s="74" t="s">
        <v>28</v>
      </c>
      <c r="F35" s="74"/>
      <c r="G35" s="44" t="s">
        <v>29</v>
      </c>
      <c r="H35" s="45" t="s">
        <v>30</v>
      </c>
      <c r="I35" s="95" t="s">
        <v>12</v>
      </c>
      <c r="J35" s="95"/>
      <c r="K35" s="39" t="s">
        <v>31</v>
      </c>
      <c r="M35" s="30"/>
      <c r="N35" s="30"/>
    </row>
    <row r="36" spans="1:27" ht="15.75" thickTop="1" x14ac:dyDescent="0.25">
      <c r="A36" s="24"/>
      <c r="B36" s="86"/>
      <c r="C36" s="87"/>
      <c r="D36" s="88"/>
      <c r="E36" s="89" t="s">
        <v>13</v>
      </c>
      <c r="F36" s="90"/>
      <c r="G36" s="33" t="s">
        <v>13</v>
      </c>
      <c r="H36" s="27" t="s">
        <v>13</v>
      </c>
      <c r="I36" s="91">
        <f>IFERROR(R36+T36+W36+Y36+AA36,"-")</f>
        <v>0</v>
      </c>
      <c r="J36" s="92"/>
      <c r="K36" s="6">
        <f>IFERROR(SUM(A36*I36),"N/A")</f>
        <v>0</v>
      </c>
      <c r="M36" s="30">
        <f>VLOOKUP(E36,Troops!$A$3:$G$141,5,FALSE)*A36</f>
        <v>0</v>
      </c>
      <c r="N36" s="30"/>
      <c r="O36" s="14">
        <f>VLOOKUP(E36,Troops!$A$3:$F$141,6,FALSE)</f>
        <v>0</v>
      </c>
      <c r="P36" s="14">
        <f>O36*A36</f>
        <v>0</v>
      </c>
      <c r="R36" s="14" t="b" cm="1">
        <f t="array" ref="R36">IF(AND(H36="Elite",G36="Cmd Shot"),N/A)</f>
        <v>0</v>
      </c>
      <c r="T36" t="b" cm="1">
        <f t="array" ref="T36">IF(AND(H36="mediocre",G36="Regimental Artillery"),N/A)</f>
        <v>0</v>
      </c>
      <c r="W36">
        <f>IFERROR(IF(H36="Elite",VLOOKUP(E36,Troops!$A$3:$D$141,4,FALSE),IF(H36="Mediocre",VLOOKUP(E36,Troops!$A$3:$D$141,2,FALSE),VLOOKUP(E36,Troops!$A$3:$D$141,3,FALSE)))+R36+T36,"-")</f>
        <v>0</v>
      </c>
      <c r="Y36" t="b">
        <f>IF(G36="Regimental Artillery",VLOOKUP(G36,Troops!$X$4:$Y$5,2,FALSE))</f>
        <v>0</v>
      </c>
      <c r="AA36" t="b">
        <f>IF(G36="Cmd Shot",VLOOKUP(G36,Troops!$X$4:$Y$5,2,FALSE))</f>
        <v>0</v>
      </c>
    </row>
    <row r="37" spans="1:27" x14ac:dyDescent="0.25">
      <c r="A37" s="25"/>
      <c r="B37" s="79"/>
      <c r="C37" s="80"/>
      <c r="D37" s="81"/>
      <c r="E37" s="82" t="s">
        <v>13</v>
      </c>
      <c r="F37" s="83"/>
      <c r="G37" s="34" t="s">
        <v>13</v>
      </c>
      <c r="H37" s="31" t="s">
        <v>13</v>
      </c>
      <c r="I37" s="84">
        <f t="shared" ref="I37:I42" si="6">IFERROR(R37+T37+W37+Y37+AA37,"-")</f>
        <v>0</v>
      </c>
      <c r="J37" s="85"/>
      <c r="K37" s="9">
        <f t="shared" ref="K37:K42" si="7">IFERROR(SUM(A37*I37),"N/A")</f>
        <v>0</v>
      </c>
      <c r="M37" s="30">
        <f>VLOOKUP(E37,Troops!$A$3:$G$141,5,FALSE)*A37</f>
        <v>0</v>
      </c>
      <c r="N37" s="30"/>
      <c r="O37" s="14">
        <f>VLOOKUP(E37,Troops!$A$3:$F$141,6,FALSE)</f>
        <v>0</v>
      </c>
      <c r="P37" s="14">
        <f t="shared" ref="P37:P42" si="8">O37*A37</f>
        <v>0</v>
      </c>
      <c r="R37" s="14" t="b" cm="1">
        <f t="array" ref="R37">IF(AND(H37="Elite",G37="Cmd Shot"),N/A)</f>
        <v>0</v>
      </c>
      <c r="T37" t="b" cm="1">
        <f t="array" ref="T37">IF(AND(H37="mediocre",G37="Regimental Artillery"),N/A)</f>
        <v>0</v>
      </c>
      <c r="W37">
        <f>IFERROR(IF(H37="Elite",VLOOKUP(E37,Troops!$A$3:$D$141,4,FALSE),IF(H37="Mediocre",VLOOKUP(E37,Troops!$A$3:$D$141,2,FALSE),VLOOKUP(E37,Troops!$A$3:$D$141,3,FALSE)))+R37+T37,"-")</f>
        <v>0</v>
      </c>
      <c r="Y37" t="b">
        <f>IF(G37="Regimental Artillery",VLOOKUP(G37,Troops!$X$4:$Y$5,2,FALSE))</f>
        <v>0</v>
      </c>
      <c r="AA37" t="b">
        <f>IF(G37="Cmd Shot",VLOOKUP(G37,Troops!$X$4:$Y$5,2,FALSE))</f>
        <v>0</v>
      </c>
    </row>
    <row r="38" spans="1:27" x14ac:dyDescent="0.25">
      <c r="A38" s="25"/>
      <c r="B38" s="79"/>
      <c r="C38" s="80"/>
      <c r="D38" s="81"/>
      <c r="E38" s="82" t="s">
        <v>13</v>
      </c>
      <c r="F38" s="83"/>
      <c r="G38" s="34" t="s">
        <v>13</v>
      </c>
      <c r="H38" s="31" t="s">
        <v>13</v>
      </c>
      <c r="I38" s="84">
        <f t="shared" si="6"/>
        <v>0</v>
      </c>
      <c r="J38" s="85"/>
      <c r="K38" s="9">
        <f t="shared" si="7"/>
        <v>0</v>
      </c>
      <c r="M38" s="30">
        <f>VLOOKUP(E38,Troops!$A$3:$G$141,5,FALSE)*A38</f>
        <v>0</v>
      </c>
      <c r="N38" s="30"/>
      <c r="O38" s="14">
        <f>VLOOKUP(E38,Troops!$A$3:$F$141,6,FALSE)</f>
        <v>0</v>
      </c>
      <c r="P38" s="14">
        <f t="shared" si="8"/>
        <v>0</v>
      </c>
      <c r="R38" s="14" t="b" cm="1">
        <f t="array" ref="R38">IF(AND(H38="Elite",G38="Cmd Shot"),N/A)</f>
        <v>0</v>
      </c>
      <c r="T38" t="b" cm="1">
        <f t="array" ref="T38">IF(AND(H38="mediocre",G38="Regimental Artillery"),N/A)</f>
        <v>0</v>
      </c>
      <c r="W38">
        <f>IFERROR(IF(H38="Elite",VLOOKUP(E38,Troops!$A$3:$D$141,4,FALSE),IF(H38="Mediocre",VLOOKUP(E38,Troops!$A$3:$D$141,2,FALSE),VLOOKUP(E38,Troops!$A$3:$D$141,3,FALSE)))+R38+T38,"-")</f>
        <v>0</v>
      </c>
      <c r="Y38" t="b">
        <f>IF(G38="Regimental Artillery",VLOOKUP(G38,Troops!$X$4:$Y$5,2,FALSE))</f>
        <v>0</v>
      </c>
      <c r="AA38" t="b">
        <f>IF(G38="Cmd Shot",VLOOKUP(G38,Troops!$X$4:$Y$5,2,FALSE))</f>
        <v>0</v>
      </c>
    </row>
    <row r="39" spans="1:27" x14ac:dyDescent="0.25">
      <c r="A39" s="25"/>
      <c r="B39" s="79"/>
      <c r="C39" s="80"/>
      <c r="D39" s="81"/>
      <c r="E39" s="82" t="s">
        <v>13</v>
      </c>
      <c r="F39" s="83"/>
      <c r="G39" s="34" t="s">
        <v>13</v>
      </c>
      <c r="H39" s="31" t="s">
        <v>13</v>
      </c>
      <c r="I39" s="84">
        <f t="shared" si="6"/>
        <v>0</v>
      </c>
      <c r="J39" s="85"/>
      <c r="K39" s="9">
        <f t="shared" si="7"/>
        <v>0</v>
      </c>
      <c r="M39" s="30">
        <f>VLOOKUP(E39,Troops!$A$3:$G$141,5,FALSE)*A39</f>
        <v>0</v>
      </c>
      <c r="N39" s="30"/>
      <c r="O39" s="14">
        <f>VLOOKUP(E39,Troops!$A$3:$F$141,6,FALSE)</f>
        <v>0</v>
      </c>
      <c r="P39" s="14">
        <f t="shared" si="8"/>
        <v>0</v>
      </c>
      <c r="R39" s="14" t="b" cm="1">
        <f t="array" ref="R39">IF(AND(H39="Elite",G39="Cmd Shot"),N/A)</f>
        <v>0</v>
      </c>
      <c r="T39" t="b" cm="1">
        <f t="array" ref="T39">IF(AND(H39="mediocre",G39="Regimental Artillery"),N/A)</f>
        <v>0</v>
      </c>
      <c r="W39">
        <f>IFERROR(IF(H39="Elite",VLOOKUP(E39,Troops!$A$3:$D$141,4,FALSE),IF(H39="Mediocre",VLOOKUP(E39,Troops!$A$3:$D$141,2,FALSE),VLOOKUP(E39,Troops!$A$3:$D$141,3,FALSE)))+R39+T39,"-")</f>
        <v>0</v>
      </c>
      <c r="Y39" t="b">
        <f>IF(G39="Regimental Artillery",VLOOKUP(G39,Troops!$X$4:$Y$5,2,FALSE))</f>
        <v>0</v>
      </c>
      <c r="AA39" t="b">
        <f>IF(G39="Cmd Shot",VLOOKUP(G39,Troops!$X$4:$Y$5,2,FALSE))</f>
        <v>0</v>
      </c>
    </row>
    <row r="40" spans="1:27" x14ac:dyDescent="0.25">
      <c r="A40" s="25"/>
      <c r="B40" s="79"/>
      <c r="C40" s="80"/>
      <c r="D40" s="81"/>
      <c r="E40" s="82" t="s">
        <v>13</v>
      </c>
      <c r="F40" s="83"/>
      <c r="G40" s="34" t="s">
        <v>13</v>
      </c>
      <c r="H40" s="31" t="s">
        <v>13</v>
      </c>
      <c r="I40" s="84">
        <f t="shared" si="6"/>
        <v>0</v>
      </c>
      <c r="J40" s="85"/>
      <c r="K40" s="9">
        <f t="shared" si="7"/>
        <v>0</v>
      </c>
      <c r="M40" s="30">
        <f>VLOOKUP(E40,Troops!$A$3:$G$141,5,FALSE)*A40</f>
        <v>0</v>
      </c>
      <c r="N40" s="30"/>
      <c r="O40" s="14">
        <f>VLOOKUP(E40,Troops!$A$3:$F$141,6,FALSE)</f>
        <v>0</v>
      </c>
      <c r="P40" s="14">
        <f t="shared" si="8"/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W40">
        <f>IFERROR(IF(H40="Elite",VLOOKUP(E40,Troops!$A$3:$D$141,4,FALSE),IF(H40="Mediocre",VLOOKUP(E40,Troops!$A$3:$D$141,2,FALSE),VLOOKUP(E40,Troops!$A$3:$D$141,3,FALSE)))+R40+T40,"-")</f>
        <v>0</v>
      </c>
      <c r="Y40" t="b">
        <f>IF(G40="Regimental Artillery",VLOOKUP(G40,Troops!$X$4:$Y$5,2,FALSE))</f>
        <v>0</v>
      </c>
      <c r="AA40" t="b">
        <f>IF(G40="Cmd Shot",VLOOKUP(G40,Troops!$X$4:$Y$5,2,FALSE))</f>
        <v>0</v>
      </c>
    </row>
    <row r="41" spans="1:27" x14ac:dyDescent="0.25">
      <c r="A41" s="25"/>
      <c r="B41" s="79"/>
      <c r="C41" s="80"/>
      <c r="D41" s="81"/>
      <c r="E41" s="82" t="s">
        <v>13</v>
      </c>
      <c r="F41" s="83"/>
      <c r="G41" s="34" t="s">
        <v>13</v>
      </c>
      <c r="H41" s="31" t="s">
        <v>13</v>
      </c>
      <c r="I41" s="84">
        <f t="shared" si="6"/>
        <v>0</v>
      </c>
      <c r="J41" s="85"/>
      <c r="K41" s="9">
        <f t="shared" si="7"/>
        <v>0</v>
      </c>
      <c r="M41" s="30">
        <f>VLOOKUP(E41,Troops!$A$3:$G$141,5,FALSE)*A41</f>
        <v>0</v>
      </c>
      <c r="N41" s="30"/>
      <c r="O41" s="14">
        <f>VLOOKUP(E41,Troops!$A$3:$F$141,6,FALSE)</f>
        <v>0</v>
      </c>
      <c r="P41" s="14">
        <f t="shared" si="8"/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W41">
        <f>IFERROR(IF(H41="Elite",VLOOKUP(E41,Troops!$A$3:$D$141,4,FALSE),IF(H41="Mediocre",VLOOKUP(E41,Troops!$A$3:$D$141,2,FALSE),VLOOKUP(E41,Troops!$A$3:$D$141,3,FALSE)))+R41+T41,"-")</f>
        <v>0</v>
      </c>
      <c r="Y41" t="b">
        <f>IF(G41="Regimental Artillery",VLOOKUP(G41,Troops!$X$4:$Y$5,2,FALSE))</f>
        <v>0</v>
      </c>
      <c r="AA41" t="b">
        <f>IF(G41="Cmd Shot",VLOOKUP(G41,Troops!$X$4:$Y$5,2,FALSE))</f>
        <v>0</v>
      </c>
    </row>
    <row r="42" spans="1:27" ht="15.75" thickBot="1" x14ac:dyDescent="0.3">
      <c r="A42" s="26"/>
      <c r="B42" s="67"/>
      <c r="C42" s="68"/>
      <c r="D42" s="69"/>
      <c r="E42" s="70" t="s">
        <v>13</v>
      </c>
      <c r="F42" s="71"/>
      <c r="G42" s="35" t="s">
        <v>13</v>
      </c>
      <c r="H42" s="32" t="s">
        <v>13</v>
      </c>
      <c r="I42" s="72">
        <f t="shared" si="6"/>
        <v>0</v>
      </c>
      <c r="J42" s="73"/>
      <c r="K42" s="10">
        <f t="shared" si="7"/>
        <v>0</v>
      </c>
      <c r="M42" s="30">
        <f>VLOOKUP(E42,Troops!$A$3:$G$141,5,FALSE)*A42</f>
        <v>0</v>
      </c>
      <c r="N42" s="30"/>
      <c r="O42" s="14">
        <f>VLOOKUP(E42,Troops!$A$3:$F$141,6,FALSE)</f>
        <v>0</v>
      </c>
      <c r="P42" s="14">
        <f t="shared" si="8"/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W42">
        <f>IFERROR(IF(H42="Elite",VLOOKUP(E42,Troops!$A$3:$D$141,4,FALSE),IF(H42="Mediocre",VLOOKUP(E42,Troops!$A$3:$D$141,2,FALSE),VLOOKUP(E42,Troops!$A$3:$D$141,3,FALSE)))+R42+T42,"-")</f>
        <v>0</v>
      </c>
      <c r="Y42" t="b">
        <f>IF(G42="Regimental Artillery",VLOOKUP(G42,Troops!$X$4:$Y$5,2,FALSE))</f>
        <v>0</v>
      </c>
      <c r="AA42" t="b">
        <f>IF(G42="Cmd Shot",VLOOKUP(G42,Troops!$X$4:$Y$5,2,FALSE))</f>
        <v>0</v>
      </c>
    </row>
    <row r="43" spans="1:27" ht="17.25" thickTop="1" thickBot="1" x14ac:dyDescent="0.3">
      <c r="A43" s="46">
        <f>SUM(P$36:P$42)</f>
        <v>0</v>
      </c>
      <c r="B43" s="74"/>
      <c r="C43" s="75"/>
      <c r="D43" s="75"/>
      <c r="E43" s="75"/>
      <c r="F43" s="75"/>
      <c r="G43" s="75"/>
      <c r="H43" s="75"/>
      <c r="I43" s="75"/>
      <c r="J43" s="75"/>
      <c r="K43" s="47">
        <f>SUM(K36:K42)+K34</f>
        <v>0</v>
      </c>
      <c r="M43" s="30"/>
      <c r="N43" s="30"/>
    </row>
    <row r="44" spans="1:27" ht="8.1" customHeight="1" thickTop="1" thickBot="1" x14ac:dyDescent="0.3">
      <c r="M44" s="30">
        <f>SUM(M12:M42)</f>
        <v>0</v>
      </c>
      <c r="N44" s="30"/>
    </row>
    <row r="45" spans="1:27" ht="17.25" thickTop="1" thickBot="1" x14ac:dyDescent="0.3">
      <c r="A45" s="48">
        <f>SUM(A19+A31+A43)</f>
        <v>0</v>
      </c>
      <c r="B45" s="110" t="s">
        <v>34</v>
      </c>
      <c r="C45" s="110"/>
      <c r="D45" s="110"/>
      <c r="E45" s="110"/>
      <c r="F45" s="110"/>
      <c r="G45" s="49"/>
      <c r="H45" s="110" t="s">
        <v>35</v>
      </c>
      <c r="I45" s="110"/>
      <c r="J45" s="110"/>
      <c r="K45" s="50">
        <f>SUM(F7+K6+K7+K19+K31+K43)</f>
        <v>-3</v>
      </c>
    </row>
    <row r="46" spans="1:27" ht="15.75" thickTop="1" x14ac:dyDescent="0.25"/>
  </sheetData>
  <mergeCells count="103">
    <mergeCell ref="I12:J12"/>
    <mergeCell ref="I13:J13"/>
    <mergeCell ref="I14:J14"/>
    <mergeCell ref="I15:J15"/>
    <mergeCell ref="I16:J16"/>
    <mergeCell ref="E17:F17"/>
    <mergeCell ref="D45:F45"/>
    <mergeCell ref="B45:C45"/>
    <mergeCell ref="H45:J45"/>
    <mergeCell ref="B19:J19"/>
    <mergeCell ref="B18:D18"/>
    <mergeCell ref="E22:F22"/>
    <mergeCell ref="I22:J22"/>
    <mergeCell ref="B23:D23"/>
    <mergeCell ref="E23:F23"/>
    <mergeCell ref="I23:J23"/>
    <mergeCell ref="B24:D24"/>
    <mergeCell ref="E24:F24"/>
    <mergeCell ref="I24:J24"/>
    <mergeCell ref="B25:D25"/>
    <mergeCell ref="E25:F25"/>
    <mergeCell ref="I25:J25"/>
    <mergeCell ref="E18:F18"/>
    <mergeCell ref="B28:D28"/>
    <mergeCell ref="B13:D13"/>
    <mergeCell ref="B14:D14"/>
    <mergeCell ref="B15:D15"/>
    <mergeCell ref="B16:D16"/>
    <mergeCell ref="B17:D17"/>
    <mergeCell ref="E12:F12"/>
    <mergeCell ref="E13:F13"/>
    <mergeCell ref="E14:F14"/>
    <mergeCell ref="E15:F15"/>
    <mergeCell ref="E16:F16"/>
    <mergeCell ref="E10:F10"/>
    <mergeCell ref="I10:J10"/>
    <mergeCell ref="A21:D21"/>
    <mergeCell ref="E21:F21"/>
    <mergeCell ref="I21:J21"/>
    <mergeCell ref="D2:F2"/>
    <mergeCell ref="D3:F3"/>
    <mergeCell ref="H2:J2"/>
    <mergeCell ref="H3:J3"/>
    <mergeCell ref="C5:E5"/>
    <mergeCell ref="H5:I5"/>
    <mergeCell ref="C6:D6"/>
    <mergeCell ref="C7:D7"/>
    <mergeCell ref="H6:I6"/>
    <mergeCell ref="H7:I7"/>
    <mergeCell ref="A9:D9"/>
    <mergeCell ref="E9:F9"/>
    <mergeCell ref="I9:J9"/>
    <mergeCell ref="I17:J17"/>
    <mergeCell ref="I18:J18"/>
    <mergeCell ref="B11:D11"/>
    <mergeCell ref="E11:F11"/>
    <mergeCell ref="I11:J11"/>
    <mergeCell ref="B12:D12"/>
    <mergeCell ref="E26:F26"/>
    <mergeCell ref="I26:J26"/>
    <mergeCell ref="B27:D27"/>
    <mergeCell ref="E27:F27"/>
    <mergeCell ref="I27:J27"/>
    <mergeCell ref="I37:J37"/>
    <mergeCell ref="E34:F34"/>
    <mergeCell ref="I34:J34"/>
    <mergeCell ref="B35:D35"/>
    <mergeCell ref="E35:F35"/>
    <mergeCell ref="I35:J35"/>
    <mergeCell ref="B30:D30"/>
    <mergeCell ref="E30:F30"/>
    <mergeCell ref="I30:J30"/>
    <mergeCell ref="B31:J31"/>
    <mergeCell ref="E28:F28"/>
    <mergeCell ref="I28:J28"/>
    <mergeCell ref="B29:D29"/>
    <mergeCell ref="E29:F29"/>
    <mergeCell ref="I29:J29"/>
    <mergeCell ref="B26:D26"/>
    <mergeCell ref="B42:D42"/>
    <mergeCell ref="E42:F42"/>
    <mergeCell ref="I42:J42"/>
    <mergeCell ref="B43:J43"/>
    <mergeCell ref="A33:D33"/>
    <mergeCell ref="E33:F33"/>
    <mergeCell ref="I33:J33"/>
    <mergeCell ref="B40:D40"/>
    <mergeCell ref="E40:F40"/>
    <mergeCell ref="I40:J40"/>
    <mergeCell ref="B41:D41"/>
    <mergeCell ref="E41:F41"/>
    <mergeCell ref="I41:J41"/>
    <mergeCell ref="B38:D38"/>
    <mergeCell ref="E38:F38"/>
    <mergeCell ref="I38:J38"/>
    <mergeCell ref="B39:D39"/>
    <mergeCell ref="E39:F39"/>
    <mergeCell ref="I39:J39"/>
    <mergeCell ref="B36:D36"/>
    <mergeCell ref="E36:F36"/>
    <mergeCell ref="I36:J36"/>
    <mergeCell ref="B37:D37"/>
    <mergeCell ref="E37:F37"/>
  </mergeCells>
  <dataValidations disablePrompts="1" count="7">
    <dataValidation type="list" allowBlank="1" showInputMessage="1" showErrorMessage="1" sqref="E24:F30 E12:F18 E36:F42" xr:uid="{F7ABACBE-B064-472D-BC8E-FA92C29286EB}">
      <formula1>Troops</formula1>
    </dataValidation>
    <dataValidation type="list" allowBlank="1" showInputMessage="1" showErrorMessage="1" sqref="H12:H18 H24:H30 H36:H42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2 H34" xr:uid="{02A8E687-46F8-4EB1-8F21-3CD04C6FE8B5}">
      <formula1>Generals</formula1>
    </dataValidation>
    <dataValidation type="list" allowBlank="1" showInputMessage="1" showErrorMessage="1" sqref="I10:J10 I22:J22 I34:J34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18 G24:G30 G36:G42" xr:uid="{B169CA47-7B31-406E-9576-37E5BA1E823F}">
      <formula1>Options</formula1>
    </dataValidation>
  </dataValidations>
  <pageMargins left="0.25" right="0.25" top="0.75" bottom="0.75" header="0.3" footer="0.3"/>
  <pageSetup paperSize="9" scale="7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A59"/>
  <sheetViews>
    <sheetView topLeftCell="A28" workbookViewId="0">
      <selection activeCell="K59" sqref="K59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1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27" width="8.85546875" hidden="1" customWidth="1"/>
    <col min="28" max="28" width="0" hidden="1" customWidth="1"/>
  </cols>
  <sheetData>
    <row r="1" spans="1:27" ht="15.75" thickBot="1" x14ac:dyDescent="0.3"/>
    <row r="2" spans="1:27" ht="19.5" thickTop="1" x14ac:dyDescent="0.3">
      <c r="A2" s="58"/>
      <c r="B2" s="59"/>
      <c r="C2" s="37" t="s">
        <v>0</v>
      </c>
      <c r="D2" s="78" t="s">
        <v>1</v>
      </c>
      <c r="E2" s="78"/>
      <c r="F2" s="78"/>
      <c r="G2" s="19"/>
      <c r="H2" s="78" t="s">
        <v>2</v>
      </c>
      <c r="I2" s="78"/>
      <c r="J2" s="78"/>
      <c r="K2" s="38" t="s">
        <v>3</v>
      </c>
      <c r="M2" s="14" t="s">
        <v>4</v>
      </c>
      <c r="O2" s="14" t="s">
        <v>5</v>
      </c>
    </row>
    <row r="3" spans="1:27" ht="19.5" thickBot="1" x14ac:dyDescent="0.35">
      <c r="A3" s="59"/>
      <c r="B3" s="60" t="s">
        <v>36</v>
      </c>
      <c r="C3" s="36"/>
      <c r="D3" s="70" t="str">
        <f>VLOOKUP(C3,'Armies v4'!A1:B92,2,FALSE)</f>
        <v>----------------------</v>
      </c>
      <c r="E3" s="100"/>
      <c r="F3" s="71"/>
      <c r="G3" s="20"/>
      <c r="H3" s="68"/>
      <c r="I3" s="68"/>
      <c r="J3" s="68"/>
      <c r="K3" s="5">
        <f>ROUNDDOWN(SUM(IF(H10="Competent",1,IF(H10="Brilliant",2,IF(H10="Strategist",2,0))),IF(H22="Competent",1,IF(H22="Brilliant",2,IF(H22="Strategist",2,0))),IF(H34="Competent",1,IF(H34="Brilliant",2,IF(H34="Strategist",2,0))))/2+IF(H10="Strategist",1,IF(H22="Strategist",1,IF(H34="Strategist",1,0))),0)+M3</f>
        <v>0</v>
      </c>
      <c r="M3" s="14">
        <f>IF(M44&gt;=6,2,IF(M44&gt;=2,1,0))</f>
        <v>0</v>
      </c>
    </row>
    <row r="4" spans="1:27" ht="8.4499999999999993" customHeight="1" thickTop="1" thickBot="1" x14ac:dyDescent="0.35">
      <c r="A4" s="59"/>
      <c r="B4" s="59"/>
    </row>
    <row r="5" spans="1:27" ht="20.25" thickTop="1" thickBot="1" x14ac:dyDescent="0.35">
      <c r="A5" s="52"/>
      <c r="B5" s="60" t="s">
        <v>7</v>
      </c>
      <c r="C5" s="101" t="s">
        <v>8</v>
      </c>
      <c r="D5" s="95"/>
      <c r="E5" s="95"/>
      <c r="F5" s="40" t="s">
        <v>9</v>
      </c>
      <c r="G5" s="21"/>
      <c r="H5" s="102" t="s">
        <v>10</v>
      </c>
      <c r="I5" s="103"/>
      <c r="J5" s="40" t="s">
        <v>11</v>
      </c>
      <c r="K5" s="39" t="s">
        <v>12</v>
      </c>
    </row>
    <row r="6" spans="1:27" ht="15.75" thickTop="1" x14ac:dyDescent="0.25">
      <c r="C6" s="104" t="s">
        <v>13</v>
      </c>
      <c r="D6" s="105"/>
      <c r="E6" s="27" t="s">
        <v>13</v>
      </c>
      <c r="F6" s="27" t="s">
        <v>13</v>
      </c>
      <c r="G6" s="22"/>
      <c r="H6" s="108" t="s">
        <v>14</v>
      </c>
      <c r="I6" s="108"/>
      <c r="J6" s="27">
        <v>0</v>
      </c>
      <c r="K6" s="6">
        <v>0</v>
      </c>
      <c r="N6" s="28"/>
    </row>
    <row r="7" spans="1:27" ht="16.5" thickBot="1" x14ac:dyDescent="0.3">
      <c r="C7" s="106" t="s">
        <v>13</v>
      </c>
      <c r="D7" s="107"/>
      <c r="E7" s="32" t="s">
        <v>13</v>
      </c>
      <c r="F7" s="51" t="str">
        <f>IFERROR(VLOOKUP(F6,Troops!AG4:AH5,2,FALSE),"0")</f>
        <v>0</v>
      </c>
      <c r="G7" s="23"/>
      <c r="H7" s="109" t="s">
        <v>15</v>
      </c>
      <c r="I7" s="109"/>
      <c r="J7" s="32">
        <v>0</v>
      </c>
      <c r="K7" s="7">
        <v>0</v>
      </c>
    </row>
    <row r="8" spans="1:27" ht="8.1" customHeight="1" thickTop="1" thickBot="1" x14ac:dyDescent="0.3"/>
    <row r="9" spans="1:27" ht="16.5" thickTop="1" x14ac:dyDescent="0.25">
      <c r="A9" s="76" t="s">
        <v>16</v>
      </c>
      <c r="B9" s="77"/>
      <c r="C9" s="77"/>
      <c r="D9" s="77"/>
      <c r="E9" s="77" t="s">
        <v>17</v>
      </c>
      <c r="F9" s="77"/>
      <c r="G9" s="41"/>
      <c r="H9" s="42" t="s">
        <v>18</v>
      </c>
      <c r="I9" s="78" t="s">
        <v>19</v>
      </c>
      <c r="J9" s="78"/>
      <c r="K9" s="38" t="s">
        <v>12</v>
      </c>
      <c r="M9" s="29" t="s">
        <v>20</v>
      </c>
      <c r="N9" s="30"/>
      <c r="O9" s="11" t="s">
        <v>5</v>
      </c>
      <c r="P9" s="11" t="s">
        <v>21</v>
      </c>
      <c r="R9" s="11" t="s">
        <v>22</v>
      </c>
      <c r="T9" s="11" t="s">
        <v>23</v>
      </c>
      <c r="W9" s="64" t="s">
        <v>12</v>
      </c>
      <c r="X9" s="64"/>
      <c r="Y9" s="64" t="s">
        <v>24</v>
      </c>
      <c r="Z9" s="64"/>
      <c r="AA9" s="64" t="s">
        <v>25</v>
      </c>
    </row>
    <row r="10" spans="1:27" ht="15" customHeight="1" thickBot="1" x14ac:dyDescent="0.3">
      <c r="A10" s="1"/>
      <c r="E10" s="93"/>
      <c r="F10" s="93"/>
      <c r="H10" s="57" t="s">
        <v>13</v>
      </c>
      <c r="I10" s="94" t="s">
        <v>13</v>
      </c>
      <c r="J10" s="94"/>
      <c r="K10" s="8">
        <f>VLOOKUP(H10,Troops!$AA$3:$AB$7,2,FALSE)+VLOOKUP(I10,Troops!$AD$3:$AE$8,2,FALSE)</f>
        <v>0</v>
      </c>
      <c r="M10" s="30"/>
      <c r="N10" s="30"/>
    </row>
    <row r="11" spans="1:27" ht="17.25" thickTop="1" thickBot="1" x14ac:dyDescent="0.3">
      <c r="A11" s="43" t="s">
        <v>26</v>
      </c>
      <c r="B11" s="74" t="s">
        <v>27</v>
      </c>
      <c r="C11" s="74"/>
      <c r="D11" s="74"/>
      <c r="E11" s="74" t="s">
        <v>28</v>
      </c>
      <c r="F11" s="74"/>
      <c r="G11" s="44" t="s">
        <v>29</v>
      </c>
      <c r="H11" s="45" t="s">
        <v>30</v>
      </c>
      <c r="I11" s="95" t="s">
        <v>12</v>
      </c>
      <c r="J11" s="95"/>
      <c r="K11" s="39" t="s">
        <v>31</v>
      </c>
      <c r="M11" s="30"/>
      <c r="N11" s="30"/>
    </row>
    <row r="12" spans="1:27" ht="15.75" thickTop="1" x14ac:dyDescent="0.25">
      <c r="A12" s="24"/>
      <c r="B12" s="86"/>
      <c r="C12" s="87"/>
      <c r="D12" s="88"/>
      <c r="E12" s="89" t="s">
        <v>13</v>
      </c>
      <c r="F12" s="90"/>
      <c r="G12" s="33" t="s">
        <v>13</v>
      </c>
      <c r="H12" s="27" t="s">
        <v>13</v>
      </c>
      <c r="I12" s="91">
        <f>IFERROR(R12+T12+W12+Y12+AA12,"-")</f>
        <v>0</v>
      </c>
      <c r="J12" s="92"/>
      <c r="K12" s="6">
        <f>IFERROR(SUM(A12*I12),"N/A")</f>
        <v>0</v>
      </c>
      <c r="M12" s="30">
        <f>VLOOKUP(E12,Troops!$A$3:$G$141,5,FALSE)*A12</f>
        <v>0</v>
      </c>
      <c r="N12" s="30"/>
      <c r="O12" s="14">
        <f>VLOOKUP(E12,Troops!$A$3:$F$141,6,FALSE)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W12">
        <f>IFERROR(IF(H12="Elite",VLOOKUP(E12,Troops!$A$3:$D$141,4,FALSE),IF(H12="Mediocre",VLOOKUP(E12,Troops!$A$3:$D$141,2,FALSE),VLOOKUP(E12,Troops!$A$3:$D$141,3,FALSE)))+R12+T12,"-")</f>
        <v>0</v>
      </c>
      <c r="Y12" t="b">
        <f>IF(G12="Regimental Artillery",VLOOKUP(G12,Troops!$X$4:$Y$5,2,FALSE))</f>
        <v>0</v>
      </c>
      <c r="AA12" t="b">
        <f>IF(G12="Cmd Shot",VLOOKUP(G12,Troops!$X$4:$Y$5,2,FALSE))</f>
        <v>0</v>
      </c>
    </row>
    <row r="13" spans="1:27" x14ac:dyDescent="0.25">
      <c r="A13" s="25"/>
      <c r="B13" s="79"/>
      <c r="C13" s="80"/>
      <c r="D13" s="81"/>
      <c r="E13" s="82" t="s">
        <v>13</v>
      </c>
      <c r="F13" s="83"/>
      <c r="G13" s="34" t="s">
        <v>13</v>
      </c>
      <c r="H13" s="62" t="s">
        <v>13</v>
      </c>
      <c r="I13" s="84">
        <f t="shared" ref="I13:I18" si="0">IFERROR(R13+T13+W13+Y13+AA13,"-")</f>
        <v>0</v>
      </c>
      <c r="J13" s="85"/>
      <c r="K13" s="63">
        <f t="shared" ref="K13:K18" si="1">IFERROR(SUM(A13*I13),"N/A")</f>
        <v>0</v>
      </c>
      <c r="M13" s="30">
        <f>VLOOKUP(E13,Troops!$A$3:$G$141,5,FALSE)*A13</f>
        <v>0</v>
      </c>
      <c r="N13" s="30"/>
      <c r="O13" s="14">
        <f>VLOOKUP(E13,Troops!$A$3:$F$141,6,FALSE)</f>
        <v>0</v>
      </c>
      <c r="P13" s="14">
        <f t="shared" ref="P13:P18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W13">
        <f>IFERROR(IF(H13="Elite",VLOOKUP(E13,Troops!$A$3:$D$141,4,FALSE),IF(H13="Mediocre",VLOOKUP(E13,Troops!$A$3:$D$141,2,FALSE),VLOOKUP(E13,Troops!$A$3:$D$141,3,FALSE)))+R13+T13,"-")</f>
        <v>0</v>
      </c>
      <c r="Y13" t="b">
        <f>IF(G13="Regimental Artillery",VLOOKUP(G13,Troops!$X$4:$Y$5,2,FALSE))</f>
        <v>0</v>
      </c>
      <c r="AA13" t="b">
        <f>IF(G13="Cmd Shot",VLOOKUP(G13,Troops!$X$4:$Y$5,2,FALSE))</f>
        <v>0</v>
      </c>
    </row>
    <row r="14" spans="1:27" x14ac:dyDescent="0.25">
      <c r="A14" s="25"/>
      <c r="B14" s="79"/>
      <c r="C14" s="80"/>
      <c r="D14" s="81"/>
      <c r="E14" s="82" t="s">
        <v>13</v>
      </c>
      <c r="F14" s="83"/>
      <c r="G14" s="34" t="s">
        <v>13</v>
      </c>
      <c r="H14" s="62" t="s">
        <v>13</v>
      </c>
      <c r="I14" s="84">
        <f t="shared" si="0"/>
        <v>0</v>
      </c>
      <c r="J14" s="85"/>
      <c r="K14" s="63">
        <f t="shared" si="1"/>
        <v>0</v>
      </c>
      <c r="M14" s="30">
        <f>VLOOKUP(E14,Troops!$A$3:$G$141,5,FALSE)*A14</f>
        <v>0</v>
      </c>
      <c r="N14" s="30"/>
      <c r="O14" s="14">
        <f>VLOOKUP(E14,Troops!$A$3:$F$141,6,FALSE)</f>
        <v>0</v>
      </c>
      <c r="P14" s="14">
        <f t="shared" si="2"/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W14">
        <f>IFERROR(IF(H14="Elite",VLOOKUP(E14,Troops!$A$3:$D$141,4,FALSE),IF(H14="Mediocre",VLOOKUP(E14,Troops!$A$3:$D$141,2,FALSE),VLOOKUP(E14,Troops!$A$3:$D$141,3,FALSE)))+R14+T14,"-")</f>
        <v>0</v>
      </c>
      <c r="Y14" t="b">
        <f>IF(G14="Regimental Artillery",VLOOKUP(G14,Troops!$X$4:$Y$5,2,FALSE))</f>
        <v>0</v>
      </c>
      <c r="AA14" t="b">
        <f>IF(G14="Cmd Shot",VLOOKUP(G14,Troops!$X$4:$Y$5,2,FALSE))</f>
        <v>0</v>
      </c>
    </row>
    <row r="15" spans="1:27" x14ac:dyDescent="0.25">
      <c r="A15" s="25"/>
      <c r="B15" s="79"/>
      <c r="C15" s="80"/>
      <c r="D15" s="81"/>
      <c r="E15" s="82" t="s">
        <v>13</v>
      </c>
      <c r="F15" s="83"/>
      <c r="G15" s="34" t="s">
        <v>13</v>
      </c>
      <c r="H15" s="62" t="s">
        <v>13</v>
      </c>
      <c r="I15" s="84">
        <f t="shared" si="0"/>
        <v>0</v>
      </c>
      <c r="J15" s="85"/>
      <c r="K15" s="63">
        <f t="shared" si="1"/>
        <v>0</v>
      </c>
      <c r="M15" s="30">
        <f>VLOOKUP(E15,Troops!$A$3:$G$141,5,FALSE)*A15</f>
        <v>0</v>
      </c>
      <c r="N15" s="30"/>
      <c r="O15" s="14">
        <f>VLOOKUP(E15,Troops!$A$3:$F$141,6,FALSE)</f>
        <v>0</v>
      </c>
      <c r="P15" s="14">
        <f t="shared" si="2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W15">
        <f>IFERROR(IF(H15="Elite",VLOOKUP(E15,Troops!$A$3:$D$141,4,FALSE),IF(H15="Mediocre",VLOOKUP(E15,Troops!$A$3:$D$141,2,FALSE),VLOOKUP(E15,Troops!$A$3:$D$141,3,FALSE)))+R15+T15,"-")</f>
        <v>0</v>
      </c>
      <c r="Y15" t="b">
        <f>IF(G15="Regimental Artillery",VLOOKUP(G15,Troops!$X$4:$Y$5,2,FALSE))</f>
        <v>0</v>
      </c>
      <c r="AA15" t="b">
        <f>IF(G15="Cmd Shot",VLOOKUP(G15,Troops!$X$4:$Y$5,2,FALSE))</f>
        <v>0</v>
      </c>
    </row>
    <row r="16" spans="1:27" x14ac:dyDescent="0.25">
      <c r="A16" s="25"/>
      <c r="B16" s="79"/>
      <c r="C16" s="80"/>
      <c r="D16" s="81"/>
      <c r="E16" s="82" t="s">
        <v>13</v>
      </c>
      <c r="F16" s="83"/>
      <c r="G16" s="34" t="s">
        <v>13</v>
      </c>
      <c r="H16" s="62" t="s">
        <v>13</v>
      </c>
      <c r="I16" s="84">
        <f t="shared" si="0"/>
        <v>0</v>
      </c>
      <c r="J16" s="85"/>
      <c r="K16" s="63">
        <f t="shared" si="1"/>
        <v>0</v>
      </c>
      <c r="M16" s="30">
        <f>VLOOKUP(E16,Troops!$A$3:$G$141,5,FALSE)*A16</f>
        <v>0</v>
      </c>
      <c r="N16" s="30"/>
      <c r="O16" s="14">
        <f>VLOOKUP(E16,Troops!$A$3:$F$141,6,FALSE)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W16">
        <f>IFERROR(IF(H16="Elite",VLOOKUP(E16,Troops!$A$3:$D$141,4,FALSE),IF(H16="Mediocre",VLOOKUP(E16,Troops!$A$3:$D$141,2,FALSE),VLOOKUP(E16,Troops!$A$3:$D$141,3,FALSE)))+R16+T16,"-")</f>
        <v>0</v>
      </c>
      <c r="Y16" t="b">
        <f>IF(G16="Regimental Artillery",VLOOKUP(G16,Troops!$X$4:$Y$5,2,FALSE))</f>
        <v>0</v>
      </c>
      <c r="AA16" t="b">
        <f>IF(G16="Cmd Shot",VLOOKUP(G16,Troops!$X$4:$Y$5,2,FALSE))</f>
        <v>0</v>
      </c>
    </row>
    <row r="17" spans="1:27" x14ac:dyDescent="0.25">
      <c r="A17" s="25"/>
      <c r="B17" s="79"/>
      <c r="C17" s="80"/>
      <c r="D17" s="81"/>
      <c r="E17" s="82" t="s">
        <v>13</v>
      </c>
      <c r="F17" s="83"/>
      <c r="G17" s="34" t="s">
        <v>13</v>
      </c>
      <c r="H17" s="62" t="s">
        <v>13</v>
      </c>
      <c r="I17" s="84">
        <f t="shared" si="0"/>
        <v>0</v>
      </c>
      <c r="J17" s="85"/>
      <c r="K17" s="63">
        <f t="shared" si="1"/>
        <v>0</v>
      </c>
      <c r="M17" s="30">
        <f>VLOOKUP(E17,Troops!$A$3:$G$141,5,FALSE)*A17</f>
        <v>0</v>
      </c>
      <c r="N17" s="30"/>
      <c r="O17" s="14">
        <f>VLOOKUP(E17,Troops!$A$3:$F$141,6,FALSE)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W17">
        <f>IFERROR(IF(H17="Elite",VLOOKUP(E17,Troops!$A$3:$D$141,4,FALSE),IF(H17="Mediocre",VLOOKUP(E17,Troops!$A$3:$D$141,2,FALSE),VLOOKUP(E17,Troops!$A$3:$D$141,3,FALSE)))+R17+T17,"-")</f>
        <v>0</v>
      </c>
      <c r="Y17" t="b">
        <f>IF(G17="Regimental Artillery",VLOOKUP(G17,Troops!$X$4:$Y$5,2,FALSE))</f>
        <v>0</v>
      </c>
      <c r="AA17" t="b">
        <f>IF(G17="Cmd Shot",VLOOKUP(G17,Troops!$X$4:$Y$5,2,FALSE))</f>
        <v>0</v>
      </c>
    </row>
    <row r="18" spans="1:27" ht="15.75" thickBot="1" x14ac:dyDescent="0.3">
      <c r="A18" s="26"/>
      <c r="B18" s="67"/>
      <c r="C18" s="68"/>
      <c r="D18" s="69"/>
      <c r="E18" s="70" t="s">
        <v>13</v>
      </c>
      <c r="F18" s="71"/>
      <c r="G18" s="35" t="s">
        <v>13</v>
      </c>
      <c r="H18" s="32" t="s">
        <v>13</v>
      </c>
      <c r="I18" s="72">
        <f t="shared" si="0"/>
        <v>0</v>
      </c>
      <c r="J18" s="73"/>
      <c r="K18" s="10">
        <f t="shared" si="1"/>
        <v>0</v>
      </c>
      <c r="M18" s="30">
        <f>VLOOKUP(E18,Troops!$A$3:$G$141,5,FALSE)*A18</f>
        <v>0</v>
      </c>
      <c r="N18" s="30"/>
      <c r="O18" s="14">
        <f>VLOOKUP(E18,Troops!$A$3:$F$141,6,FALSE)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W18">
        <f>IFERROR(IF(H18="Elite",VLOOKUP(E18,Troops!$A$3:$D$141,4,FALSE),IF(H18="Mediocre",VLOOKUP(E18,Troops!$A$3:$D$141,2,FALSE),VLOOKUP(E18,Troops!$A$3:$D$141,3,FALSE)))+R18+T18,"-")</f>
        <v>0</v>
      </c>
      <c r="Y18" t="b">
        <f>IF(G18="Regimental Artillery",VLOOKUP(G18,Troops!$X$4:$Y$5,2,FALSE))</f>
        <v>0</v>
      </c>
      <c r="AA18" t="b">
        <f>IF(G18="Cmd Shot",VLOOKUP(G18,Troops!$X$4:$Y$5,2,FALSE))</f>
        <v>0</v>
      </c>
    </row>
    <row r="19" spans="1:27" ht="17.25" thickTop="1" thickBot="1" x14ac:dyDescent="0.3">
      <c r="A19" s="46">
        <f>SUM($P12:$P18)</f>
        <v>0</v>
      </c>
      <c r="B19" s="111"/>
      <c r="C19" s="112"/>
      <c r="D19" s="112"/>
      <c r="E19" s="112"/>
      <c r="F19" s="112"/>
      <c r="G19" s="112"/>
      <c r="H19" s="112"/>
      <c r="I19" s="112"/>
      <c r="J19" s="112"/>
      <c r="K19" s="47">
        <f>SUM(K12:K18)+K10</f>
        <v>0</v>
      </c>
      <c r="M19" s="30"/>
      <c r="N19" s="30"/>
    </row>
    <row r="20" spans="1:27" ht="8.1" customHeight="1" thickTop="1" thickBot="1" x14ac:dyDescent="0.3">
      <c r="A20" s="2"/>
      <c r="B20" s="3"/>
      <c r="K20" s="2"/>
      <c r="M20" s="30"/>
      <c r="N20" s="30"/>
    </row>
    <row r="21" spans="1:27" ht="16.5" thickTop="1" x14ac:dyDescent="0.25">
      <c r="A21" s="76" t="s">
        <v>32</v>
      </c>
      <c r="B21" s="77"/>
      <c r="C21" s="77"/>
      <c r="D21" s="77"/>
      <c r="E21" s="77" t="s">
        <v>17</v>
      </c>
      <c r="F21" s="77"/>
      <c r="G21" s="41"/>
      <c r="H21" s="42" t="s">
        <v>18</v>
      </c>
      <c r="I21" s="78" t="s">
        <v>19</v>
      </c>
      <c r="J21" s="78"/>
      <c r="K21" s="38" t="s">
        <v>12</v>
      </c>
      <c r="M21" s="30"/>
      <c r="N21" s="30"/>
      <c r="O21" s="11" t="s">
        <v>5</v>
      </c>
      <c r="P21" s="11" t="s">
        <v>21</v>
      </c>
      <c r="R21" s="11" t="s">
        <v>22</v>
      </c>
      <c r="T21" s="11" t="s">
        <v>23</v>
      </c>
      <c r="W21" s="64" t="s">
        <v>12</v>
      </c>
      <c r="X21" s="64"/>
      <c r="Y21" s="64" t="s">
        <v>24</v>
      </c>
      <c r="Z21" s="64"/>
      <c r="AA21" s="64" t="s">
        <v>25</v>
      </c>
    </row>
    <row r="22" spans="1:27" ht="15.75" thickBot="1" x14ac:dyDescent="0.3">
      <c r="A22" s="1"/>
      <c r="E22" s="93"/>
      <c r="F22" s="93"/>
      <c r="H22" s="57" t="s">
        <v>13</v>
      </c>
      <c r="I22" s="94" t="s">
        <v>13</v>
      </c>
      <c r="J22" s="94"/>
      <c r="K22" s="8">
        <f>VLOOKUP(H22,Troops!$AA$3:$AB$7,2,FALSE)+VLOOKUP(I22,Troops!$AD$3:$AE$8,2,FALSE)</f>
        <v>0</v>
      </c>
      <c r="M22" s="30"/>
      <c r="N22" s="30"/>
    </row>
    <row r="23" spans="1:27" ht="17.25" thickTop="1" thickBot="1" x14ac:dyDescent="0.3">
      <c r="A23" s="43" t="s">
        <v>26</v>
      </c>
      <c r="B23" s="74" t="s">
        <v>27</v>
      </c>
      <c r="C23" s="74"/>
      <c r="D23" s="74"/>
      <c r="E23" s="74" t="s">
        <v>28</v>
      </c>
      <c r="F23" s="74"/>
      <c r="G23" s="44" t="s">
        <v>29</v>
      </c>
      <c r="H23" s="45" t="s">
        <v>30</v>
      </c>
      <c r="I23" s="78" t="s">
        <v>12</v>
      </c>
      <c r="J23" s="78"/>
      <c r="K23" s="39" t="s">
        <v>31</v>
      </c>
      <c r="M23" s="30"/>
      <c r="N23" s="30"/>
    </row>
    <row r="24" spans="1:27" ht="15.75" thickTop="1" x14ac:dyDescent="0.25">
      <c r="A24" s="24"/>
      <c r="B24" s="86"/>
      <c r="C24" s="87"/>
      <c r="D24" s="88"/>
      <c r="E24" s="86" t="s">
        <v>13</v>
      </c>
      <c r="F24" s="88"/>
      <c r="G24" s="33" t="s">
        <v>13</v>
      </c>
      <c r="H24" s="27" t="s">
        <v>13</v>
      </c>
      <c r="I24" s="91">
        <f>IFERROR(R24+T24+W24+Y24+AA24,"-")</f>
        <v>0</v>
      </c>
      <c r="J24" s="92"/>
      <c r="K24" s="6">
        <f>IFERROR(SUM(A24*I24),"N/A")</f>
        <v>0</v>
      </c>
      <c r="M24" s="30">
        <f>VLOOKUP(E24,Troops!$A$3:$G$141,5,FALSE)*A24</f>
        <v>0</v>
      </c>
      <c r="N24" s="30"/>
      <c r="O24" s="14">
        <f>VLOOKUP(E24,Troops!$A$3:$F$141,6,FALSE)</f>
        <v>0</v>
      </c>
      <c r="P24" s="14">
        <f>O24*A24</f>
        <v>0</v>
      </c>
      <c r="R24" s="14" t="b" cm="1">
        <f t="array" ref="R24">IF(AND(H24="Elite",G24="Cmd Shot"),N/A)</f>
        <v>0</v>
      </c>
      <c r="T24" t="b" cm="1">
        <f t="array" ref="T24">IF(AND(H24="mediocre",G24="Regimental Artillery"),N/A)</f>
        <v>0</v>
      </c>
      <c r="W24">
        <f>IFERROR(IF(H24="Elite",VLOOKUP(E24,Troops!$A$3:$D$141,4,FALSE),IF(H24="Mediocre",VLOOKUP(E24,Troops!$A$3:$D$141,2,FALSE),VLOOKUP(E24,Troops!$A$3:$D$141,3,FALSE)))+R24+T24,"-")</f>
        <v>0</v>
      </c>
      <c r="Y24" t="b">
        <f>IF(G24="Regimental Artillery",VLOOKUP(G24,Troops!$X$4:$Y$5,2,FALSE))</f>
        <v>0</v>
      </c>
      <c r="AA24" t="b">
        <f>IF(G24="Cmd Shot",VLOOKUP(G24,Troops!$X$4:$Y$5,2,FALSE))</f>
        <v>0</v>
      </c>
    </row>
    <row r="25" spans="1:27" x14ac:dyDescent="0.25">
      <c r="A25" s="25"/>
      <c r="B25" s="79"/>
      <c r="C25" s="80"/>
      <c r="D25" s="81"/>
      <c r="E25" s="79" t="s">
        <v>13</v>
      </c>
      <c r="F25" s="81"/>
      <c r="G25" s="34" t="s">
        <v>13</v>
      </c>
      <c r="H25" s="31" t="s">
        <v>13</v>
      </c>
      <c r="I25" s="84">
        <f t="shared" ref="I25:I30" si="3">IFERROR(R25+T25+W25+Y25+AA25,"-")</f>
        <v>0</v>
      </c>
      <c r="J25" s="85"/>
      <c r="K25" s="9">
        <v>0</v>
      </c>
      <c r="M25" s="30">
        <f>VLOOKUP(E25,Troops!$A$3:$G$141,5,FALSE)*A25</f>
        <v>0</v>
      </c>
      <c r="N25" s="30"/>
      <c r="O25" s="14">
        <f>VLOOKUP(E25,Troops!$A$3:$F$141,6,FALSE)</f>
        <v>0</v>
      </c>
      <c r="P25" s="14">
        <f t="shared" ref="P25:P30" si="4">O25*A25</f>
        <v>0</v>
      </c>
      <c r="R25" s="14" t="b" cm="1">
        <f t="array" ref="R25">IF(AND(H25="Elite",G25="Cmd Shot"),N/A)</f>
        <v>0</v>
      </c>
      <c r="T25" t="b" cm="1">
        <f t="array" ref="T25">IF(AND(H25="mediocre",G25="Regimental Artillery"),N/A)</f>
        <v>0</v>
      </c>
      <c r="W25">
        <f>IFERROR(IF(H25="Elite",VLOOKUP(E25,Troops!$A$3:$D$141,4,FALSE),IF(H25="Mediocre",VLOOKUP(E25,Troops!$A$3:$D$141,2,FALSE),VLOOKUP(E25,Troops!$A$3:$D$141,3,FALSE)))+R25+T25,"-")</f>
        <v>0</v>
      </c>
      <c r="Y25" t="b">
        <f>IF(G25="Regimental Artillery",VLOOKUP(G25,Troops!$X$4:$Y$5,2,FALSE))</f>
        <v>0</v>
      </c>
      <c r="AA25" t="b">
        <f>IF(G25="Cmd Shot",VLOOKUP(G25,Troops!$X$4:$Y$5,2,FALSE))</f>
        <v>0</v>
      </c>
    </row>
    <row r="26" spans="1:27" x14ac:dyDescent="0.25">
      <c r="A26" s="25"/>
      <c r="B26" s="79"/>
      <c r="C26" s="80"/>
      <c r="D26" s="81"/>
      <c r="E26" s="79" t="s">
        <v>13</v>
      </c>
      <c r="F26" s="81"/>
      <c r="G26" s="34" t="s">
        <v>13</v>
      </c>
      <c r="H26" s="31" t="s">
        <v>13</v>
      </c>
      <c r="I26" s="84">
        <f t="shared" si="3"/>
        <v>0</v>
      </c>
      <c r="J26" s="85"/>
      <c r="K26" s="9">
        <v>0</v>
      </c>
      <c r="M26" s="30">
        <f>VLOOKUP(E26,Troops!$A$3:$G$141,5,FALSE)*A26</f>
        <v>0</v>
      </c>
      <c r="N26" s="30"/>
      <c r="O26" s="14">
        <f>VLOOKUP(E26,Troops!$A$3:$F$141,6,FALSE)</f>
        <v>0</v>
      </c>
      <c r="P26" s="14">
        <f t="shared" si="4"/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W26">
        <f>IFERROR(IF(H26="Elite",VLOOKUP(E26,Troops!$A$3:$D$141,4,FALSE),IF(H26="Mediocre",VLOOKUP(E26,Troops!$A$3:$D$141,2,FALSE),VLOOKUP(E26,Troops!$A$3:$D$141,3,FALSE)))+R26+T26,"-")</f>
        <v>0</v>
      </c>
      <c r="Y26" t="b">
        <f>IF(G26="Regimental Artillery",VLOOKUP(G26,Troops!$X$4:$Y$5,2,FALSE))</f>
        <v>0</v>
      </c>
      <c r="AA26" t="b">
        <f>IF(G26="Cmd Shot",VLOOKUP(G26,Troops!$X$4:$Y$5,2,FALSE))</f>
        <v>0</v>
      </c>
    </row>
    <row r="27" spans="1:27" x14ac:dyDescent="0.25">
      <c r="A27" s="25"/>
      <c r="B27" s="79"/>
      <c r="C27" s="80"/>
      <c r="D27" s="81"/>
      <c r="E27" s="79" t="s">
        <v>13</v>
      </c>
      <c r="F27" s="81"/>
      <c r="G27" s="34" t="s">
        <v>13</v>
      </c>
      <c r="H27" s="31" t="s">
        <v>13</v>
      </c>
      <c r="I27" s="84">
        <f t="shared" si="3"/>
        <v>0</v>
      </c>
      <c r="J27" s="85"/>
      <c r="K27" s="9">
        <v>0</v>
      </c>
      <c r="M27" s="30">
        <f>VLOOKUP(E27,Troops!$A$3:$G$141,5,FALSE)*A27</f>
        <v>0</v>
      </c>
      <c r="N27" s="30"/>
      <c r="O27" s="14">
        <f>VLOOKUP(E27,Troops!$A$3:$F$141,6,FALSE)</f>
        <v>0</v>
      </c>
      <c r="P27" s="14">
        <f t="shared" si="4"/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W27">
        <f>IFERROR(IF(H27="Elite",VLOOKUP(E27,Troops!$A$3:$D$141,4,FALSE),IF(H27="Mediocre",VLOOKUP(E27,Troops!$A$3:$D$141,2,FALSE),VLOOKUP(E27,Troops!$A$3:$D$141,3,FALSE)))+R27+T27,"-")</f>
        <v>0</v>
      </c>
      <c r="Y27" t="b">
        <f>IF(G27="Regimental Artillery",VLOOKUP(G27,Troops!$X$4:$Y$5,2,FALSE))</f>
        <v>0</v>
      </c>
      <c r="AA27" t="b">
        <f>IF(G27="Cmd Shot",VLOOKUP(G27,Troops!$X$4:$Y$5,2,FALSE))</f>
        <v>0</v>
      </c>
    </row>
    <row r="28" spans="1:27" x14ac:dyDescent="0.25">
      <c r="A28" s="25"/>
      <c r="B28" s="79"/>
      <c r="C28" s="80"/>
      <c r="D28" s="81"/>
      <c r="E28" s="79" t="s">
        <v>13</v>
      </c>
      <c r="F28" s="81"/>
      <c r="G28" s="34" t="s">
        <v>13</v>
      </c>
      <c r="H28" s="31" t="s">
        <v>13</v>
      </c>
      <c r="I28" s="84">
        <f t="shared" si="3"/>
        <v>0</v>
      </c>
      <c r="J28" s="85"/>
      <c r="K28" s="9">
        <v>0</v>
      </c>
      <c r="M28" s="30">
        <f>VLOOKUP(E28,Troops!$A$3:$G$141,5,FALSE)*A28</f>
        <v>0</v>
      </c>
      <c r="N28" s="30"/>
      <c r="O28" s="14">
        <f>VLOOKUP(E28,Troops!$A$3:$F$141,6,FALSE)</f>
        <v>0</v>
      </c>
      <c r="P28" s="14">
        <f t="shared" si="4"/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W28">
        <f>IFERROR(IF(H28="Elite",VLOOKUP(E28,Troops!$A$3:$D$141,4,FALSE),IF(H28="Mediocre",VLOOKUP(E28,Troops!$A$3:$D$141,2,FALSE),VLOOKUP(E28,Troops!$A$3:$D$141,3,FALSE)))+R28+T28,"-")</f>
        <v>0</v>
      </c>
      <c r="Y28" t="b">
        <f>IF(G28="Regimental Artillery",VLOOKUP(G28,Troops!$X$4:$Y$5,2,FALSE))</f>
        <v>0</v>
      </c>
      <c r="AA28" t="b">
        <f>IF(G28="Cmd Shot",VLOOKUP(G28,Troops!$X$4:$Y$5,2,FALSE))</f>
        <v>0</v>
      </c>
    </row>
    <row r="29" spans="1:27" x14ac:dyDescent="0.25">
      <c r="A29" s="25"/>
      <c r="B29" s="79"/>
      <c r="C29" s="80"/>
      <c r="D29" s="81"/>
      <c r="E29" s="79" t="s">
        <v>13</v>
      </c>
      <c r="F29" s="81"/>
      <c r="G29" s="34" t="s">
        <v>13</v>
      </c>
      <c r="H29" s="31" t="s">
        <v>13</v>
      </c>
      <c r="I29" s="113">
        <f t="shared" si="3"/>
        <v>0</v>
      </c>
      <c r="J29" s="114"/>
      <c r="K29" s="9">
        <v>0</v>
      </c>
      <c r="M29" s="30">
        <f>VLOOKUP(E29,Troops!$A$3:$G$141,5,FALSE)*A29</f>
        <v>0</v>
      </c>
      <c r="N29" s="30"/>
      <c r="O29" s="14">
        <f>VLOOKUP(E29,Troops!$A$3:$F$141,6,FALSE)</f>
        <v>0</v>
      </c>
      <c r="P29" s="14">
        <f t="shared" si="4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W29">
        <f>IFERROR(IF(H29="Elite",VLOOKUP(E29,Troops!$A$3:$D$141,4,FALSE),IF(H29="Mediocre",VLOOKUP(E29,Troops!$A$3:$D$141,2,FALSE),VLOOKUP(E29,Troops!$A$3:$D$141,3,FALSE)))+R29+T29,"-")</f>
        <v>0</v>
      </c>
      <c r="Y29" t="b">
        <f>IF(G29="Regimental Artillery",VLOOKUP(G29,Troops!$X$4:$Y$5,2,FALSE))</f>
        <v>0</v>
      </c>
      <c r="AA29" t="b">
        <f>IF(G29="Cmd Shot",VLOOKUP(G29,Troops!$X$4:$Y$5,2,FALSE))</f>
        <v>0</v>
      </c>
    </row>
    <row r="30" spans="1:27" ht="15.75" thickBot="1" x14ac:dyDescent="0.3">
      <c r="A30" s="26"/>
      <c r="B30" s="96"/>
      <c r="C30" s="97"/>
      <c r="D30" s="98"/>
      <c r="E30" s="96" t="s">
        <v>13</v>
      </c>
      <c r="F30" s="98"/>
      <c r="G30" s="65" t="s">
        <v>13</v>
      </c>
      <c r="H30" s="66" t="s">
        <v>13</v>
      </c>
      <c r="I30" s="72">
        <f t="shared" si="3"/>
        <v>0</v>
      </c>
      <c r="J30" s="73"/>
      <c r="K30" s="10">
        <v>0</v>
      </c>
      <c r="M30" s="30">
        <f>VLOOKUP(E30,Troops!$A$3:$G$141,5,FALSE)*A30</f>
        <v>0</v>
      </c>
      <c r="N30" s="30"/>
      <c r="O30" s="14">
        <f>VLOOKUP(E30,Troops!$A$3:$F$141,6,FALSE)</f>
        <v>0</v>
      </c>
      <c r="P30" s="14">
        <f t="shared" si="4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W30">
        <f>IFERROR(IF(H30="Elite",VLOOKUP(E30,Troops!$A$3:$D$141,4,FALSE),IF(H30="Mediocre",VLOOKUP(E30,Troops!$A$3:$D$141,2,FALSE),VLOOKUP(E30,Troops!$A$3:$D$141,3,FALSE)))+R30+T30,"-")</f>
        <v>0</v>
      </c>
      <c r="Y30" t="b">
        <f>IF(G30="Regimental Artillery",VLOOKUP(G30,Troops!$X$4:$Y$5,2,FALSE))</f>
        <v>0</v>
      </c>
      <c r="AA30" t="b">
        <f>IF(G30="Cmd Shot",VLOOKUP(G30,Troops!$X$4:$Y$5,2,FALSE))</f>
        <v>0</v>
      </c>
    </row>
    <row r="31" spans="1:27" ht="17.25" thickTop="1" thickBot="1" x14ac:dyDescent="0.3">
      <c r="A31" s="46">
        <v>0</v>
      </c>
      <c r="B31" s="74"/>
      <c r="C31" s="99"/>
      <c r="D31" s="99"/>
      <c r="E31" s="99"/>
      <c r="F31" s="99"/>
      <c r="G31" s="99"/>
      <c r="H31" s="99"/>
      <c r="I31" s="99"/>
      <c r="J31" s="99"/>
      <c r="K31" s="47">
        <f>SUM(K24:K30)+K22</f>
        <v>0</v>
      </c>
      <c r="M31" s="30"/>
      <c r="N31" s="30"/>
    </row>
    <row r="32" spans="1:27" ht="8.1" customHeight="1" thickTop="1" thickBot="1" x14ac:dyDescent="0.3">
      <c r="A32" s="2"/>
      <c r="B32" s="3"/>
      <c r="K32" s="2"/>
      <c r="M32" s="30"/>
      <c r="N32" s="30"/>
    </row>
    <row r="33" spans="1:27" ht="16.5" thickTop="1" x14ac:dyDescent="0.25">
      <c r="A33" s="76" t="s">
        <v>33</v>
      </c>
      <c r="B33" s="77"/>
      <c r="C33" s="77"/>
      <c r="D33" s="77"/>
      <c r="E33" s="77" t="s">
        <v>17</v>
      </c>
      <c r="F33" s="77"/>
      <c r="G33" s="41"/>
      <c r="H33" s="42" t="s">
        <v>18</v>
      </c>
      <c r="I33" s="78" t="s">
        <v>19</v>
      </c>
      <c r="J33" s="78"/>
      <c r="K33" s="38" t="s">
        <v>12</v>
      </c>
      <c r="M33" s="30"/>
      <c r="N33" s="30"/>
      <c r="O33" s="11" t="s">
        <v>5</v>
      </c>
      <c r="P33" s="11" t="s">
        <v>21</v>
      </c>
      <c r="R33" s="11" t="s">
        <v>22</v>
      </c>
      <c r="T33" s="11" t="s">
        <v>23</v>
      </c>
      <c r="W33" s="64" t="s">
        <v>12</v>
      </c>
      <c r="X33" s="64"/>
      <c r="Y33" s="64" t="s">
        <v>24</v>
      </c>
      <c r="Z33" s="64"/>
      <c r="AA33" s="64" t="s">
        <v>25</v>
      </c>
    </row>
    <row r="34" spans="1:27" ht="15.75" thickBot="1" x14ac:dyDescent="0.3">
      <c r="A34" s="1"/>
      <c r="E34" s="93"/>
      <c r="F34" s="93"/>
      <c r="H34" s="57" t="s">
        <v>13</v>
      </c>
      <c r="I34" s="94" t="s">
        <v>13</v>
      </c>
      <c r="J34" s="94"/>
      <c r="K34" s="4">
        <f>VLOOKUP(H34,Troops!$AA$3:$AB$7,2,FALSE)+VLOOKUP(I34,Troops!$AD$3:$AE$8,2,FALSE)</f>
        <v>0</v>
      </c>
      <c r="M34" s="30"/>
      <c r="N34" s="30"/>
    </row>
    <row r="35" spans="1:27" ht="17.25" thickTop="1" thickBot="1" x14ac:dyDescent="0.3">
      <c r="A35" s="43" t="s">
        <v>26</v>
      </c>
      <c r="B35" s="74" t="s">
        <v>27</v>
      </c>
      <c r="C35" s="74"/>
      <c r="D35" s="74"/>
      <c r="E35" s="74" t="s">
        <v>28</v>
      </c>
      <c r="F35" s="74"/>
      <c r="G35" s="44" t="s">
        <v>29</v>
      </c>
      <c r="H35" s="45" t="s">
        <v>30</v>
      </c>
      <c r="I35" s="95" t="s">
        <v>12</v>
      </c>
      <c r="J35" s="95"/>
      <c r="K35" s="39" t="s">
        <v>31</v>
      </c>
      <c r="M35" s="30"/>
      <c r="N35" s="30"/>
    </row>
    <row r="36" spans="1:27" ht="15.75" thickTop="1" x14ac:dyDescent="0.25">
      <c r="A36" s="24"/>
      <c r="B36" s="86"/>
      <c r="C36" s="87"/>
      <c r="D36" s="88"/>
      <c r="E36" s="89" t="s">
        <v>13</v>
      </c>
      <c r="F36" s="90"/>
      <c r="G36" s="33" t="s">
        <v>13</v>
      </c>
      <c r="H36" s="27" t="s">
        <v>13</v>
      </c>
      <c r="I36" s="91">
        <f>IFERROR(R36+T36+W36+Y36+AA36,"-")</f>
        <v>0</v>
      </c>
      <c r="J36" s="92"/>
      <c r="K36" s="6">
        <f>IFERROR(SUM(A36*I36),"N/A")</f>
        <v>0</v>
      </c>
      <c r="M36" s="30">
        <f>VLOOKUP(E36,Troops!$A$3:$G$141,5,FALSE)*A36</f>
        <v>0</v>
      </c>
      <c r="N36" s="30"/>
      <c r="O36" s="14">
        <f>VLOOKUP(E36,Troops!$A$3:$F$141,6,FALSE)</f>
        <v>0</v>
      </c>
      <c r="P36" s="14">
        <f>O26*A36</f>
        <v>0</v>
      </c>
      <c r="R36" s="14" t="b" cm="1">
        <f t="array" ref="R36">IF(AND(H36="Elite",G36="Cmd Shot"),N/A)</f>
        <v>0</v>
      </c>
      <c r="T36" t="b" cm="1">
        <f t="array" ref="T36">IF(AND(H36="mediocre",G36="Regimental Artillery"),N/A)</f>
        <v>0</v>
      </c>
      <c r="W36">
        <f>IFERROR(IF(H36="Elite",VLOOKUP(E36,Troops!$A$3:$D$141,4,FALSE),IF(H36="Mediocre",VLOOKUP(E36,Troops!$A$3:$D$141,2,FALSE),VLOOKUP(E36,Troops!$A$3:$D$141,3,FALSE)))+R36+T36,"-")</f>
        <v>0</v>
      </c>
      <c r="Y36" t="b">
        <f>IF(G36="Regimental Artillery",VLOOKUP(G36,Troops!$X$4:$Y$5,2,FALSE))</f>
        <v>0</v>
      </c>
      <c r="AA36" t="b">
        <f>IF(G36="Cmd Shot",VLOOKUP(G36,Troops!$X$4:$Y$5,2,FALSE))</f>
        <v>0</v>
      </c>
    </row>
    <row r="37" spans="1:27" x14ac:dyDescent="0.25">
      <c r="A37" s="25"/>
      <c r="B37" s="79"/>
      <c r="C37" s="80"/>
      <c r="D37" s="81"/>
      <c r="E37" s="82" t="s">
        <v>13</v>
      </c>
      <c r="F37" s="83"/>
      <c r="G37" s="34" t="s">
        <v>13</v>
      </c>
      <c r="H37" s="31" t="s">
        <v>13</v>
      </c>
      <c r="I37" s="84">
        <f t="shared" ref="I37:I42" si="5">IFERROR(R37+T37+W37+Y37+AA37,"-")</f>
        <v>0</v>
      </c>
      <c r="J37" s="85"/>
      <c r="K37" s="9">
        <v>0</v>
      </c>
      <c r="M37" s="30">
        <f>VLOOKUP(E37,Troops!$A$3:$G$141,5,FALSE)*A37</f>
        <v>0</v>
      </c>
      <c r="N37" s="30"/>
      <c r="O37" s="14">
        <f>VLOOKUP(E37,Troops!$A$3:$F$141,6,FALSE)</f>
        <v>0</v>
      </c>
      <c r="P37" s="14">
        <f t="shared" ref="P37:P42" si="6">O27*A37</f>
        <v>0</v>
      </c>
      <c r="R37" s="14" t="b" cm="1">
        <f t="array" ref="R37">IF(AND(H37="Elite",G37="Cmd Shot"),N/A)</f>
        <v>0</v>
      </c>
      <c r="T37" t="b" cm="1">
        <f t="array" ref="T37">IF(AND(H37="mediocre",G37="Regimental Artillery"),N/A)</f>
        <v>0</v>
      </c>
      <c r="W37">
        <f>IFERROR(IF(H37="Elite",VLOOKUP(E37,Troops!$A$3:$D$141,4,FALSE),IF(H37="Mediocre",VLOOKUP(E37,Troops!$A$3:$D$141,2,FALSE),VLOOKUP(E37,Troops!$A$3:$D$141,3,FALSE)))+R37+T37,"-")</f>
        <v>0</v>
      </c>
      <c r="Y37" t="b">
        <f>IF(G37="Regimental Artillery",VLOOKUP(G37,Troops!$X$4:$Y$5,2,FALSE))</f>
        <v>0</v>
      </c>
      <c r="AA37" t="b">
        <f>IF(G37="Cmd Shot",VLOOKUP(G37,Troops!$X$4:$Y$5,2,FALSE))</f>
        <v>0</v>
      </c>
    </row>
    <row r="38" spans="1:27" x14ac:dyDescent="0.25">
      <c r="A38" s="25"/>
      <c r="B38" s="79"/>
      <c r="C38" s="80"/>
      <c r="D38" s="81"/>
      <c r="E38" s="82" t="s">
        <v>13</v>
      </c>
      <c r="F38" s="83"/>
      <c r="G38" s="34" t="s">
        <v>13</v>
      </c>
      <c r="H38" s="31" t="s">
        <v>13</v>
      </c>
      <c r="I38" s="84">
        <f t="shared" si="5"/>
        <v>0</v>
      </c>
      <c r="J38" s="85"/>
      <c r="K38" s="9">
        <v>0</v>
      </c>
      <c r="M38" s="30">
        <f>VLOOKUP(E38,Troops!$A$3:$G$141,5,FALSE)*A38</f>
        <v>0</v>
      </c>
      <c r="N38" s="30"/>
      <c r="O38" s="14">
        <f>VLOOKUP(E38,Troops!$A$3:$F$141,6,FALSE)</f>
        <v>0</v>
      </c>
      <c r="P38" s="14">
        <f t="shared" si="6"/>
        <v>0</v>
      </c>
      <c r="R38" s="14" t="b" cm="1">
        <f t="array" ref="R38">IF(AND(H38="Elite",G38="Cmd Shot"),N/A)</f>
        <v>0</v>
      </c>
      <c r="T38" t="b" cm="1">
        <f t="array" ref="T38">IF(AND(H38="mediocre",G38="Regimental Artillery"),N/A)</f>
        <v>0</v>
      </c>
      <c r="W38">
        <f>IFERROR(IF(H38="Elite",VLOOKUP(E38,Troops!$A$3:$D$141,4,FALSE),IF(H38="Mediocre",VLOOKUP(E38,Troops!$A$3:$D$141,2,FALSE),VLOOKUP(E38,Troops!$A$3:$D$141,3,FALSE)))+R38+T38,"-")</f>
        <v>0</v>
      </c>
      <c r="Y38" t="b">
        <f>IF(G38="Regimental Artillery",VLOOKUP(G38,Troops!$X$4:$Y$5,2,FALSE))</f>
        <v>0</v>
      </c>
      <c r="AA38" t="b">
        <f>IF(G38="Cmd Shot",VLOOKUP(G38,Troops!$X$4:$Y$5,2,FALSE))</f>
        <v>0</v>
      </c>
    </row>
    <row r="39" spans="1:27" x14ac:dyDescent="0.25">
      <c r="A39" s="25"/>
      <c r="B39" s="79"/>
      <c r="C39" s="80"/>
      <c r="D39" s="81"/>
      <c r="E39" s="82" t="s">
        <v>13</v>
      </c>
      <c r="F39" s="83"/>
      <c r="G39" s="34" t="s">
        <v>13</v>
      </c>
      <c r="H39" s="31" t="s">
        <v>13</v>
      </c>
      <c r="I39" s="84">
        <f t="shared" si="5"/>
        <v>0</v>
      </c>
      <c r="J39" s="85"/>
      <c r="K39" s="9">
        <v>0</v>
      </c>
      <c r="M39" s="30">
        <f>VLOOKUP(E39,Troops!$A$3:$G$141,5,FALSE)*A39</f>
        <v>0</v>
      </c>
      <c r="N39" s="30"/>
      <c r="O39" s="14">
        <f>VLOOKUP(E39,Troops!$A$3:$F$141,6,FALSE)</f>
        <v>0</v>
      </c>
      <c r="P39" s="14">
        <f t="shared" si="6"/>
        <v>0</v>
      </c>
      <c r="R39" s="14" t="b" cm="1">
        <f t="array" ref="R39">IF(AND(H39="Elite",G39="Cmd Shot"),N/A)</f>
        <v>0</v>
      </c>
      <c r="T39" t="b" cm="1">
        <f t="array" ref="T39">IF(AND(H39="mediocre",G39="Regimental Artillery"),N/A)</f>
        <v>0</v>
      </c>
      <c r="W39">
        <f>IFERROR(IF(H39="Elite",VLOOKUP(E39,Troops!$A$3:$D$141,4,FALSE),IF(H39="Mediocre",VLOOKUP(E39,Troops!$A$3:$D$141,2,FALSE),VLOOKUP(E39,Troops!$A$3:$D$141,3,FALSE)))+R39+T39,"-")</f>
        <v>0</v>
      </c>
      <c r="Y39" t="b">
        <f>IF(G39="Regimental Artillery",VLOOKUP(G39,Troops!$X$4:$Y$5,2,FALSE))</f>
        <v>0</v>
      </c>
      <c r="AA39" t="b">
        <f>IF(G39="Cmd Shot",VLOOKUP(G39,Troops!$X$4:$Y$5,2,FALSE))</f>
        <v>0</v>
      </c>
    </row>
    <row r="40" spans="1:27" x14ac:dyDescent="0.25">
      <c r="A40" s="25"/>
      <c r="B40" s="79"/>
      <c r="C40" s="80"/>
      <c r="D40" s="81"/>
      <c r="E40" s="82" t="s">
        <v>13</v>
      </c>
      <c r="F40" s="83"/>
      <c r="G40" s="34" t="s">
        <v>13</v>
      </c>
      <c r="H40" s="31" t="s">
        <v>13</v>
      </c>
      <c r="I40" s="84">
        <f t="shared" si="5"/>
        <v>0</v>
      </c>
      <c r="J40" s="85"/>
      <c r="K40" s="9">
        <v>0</v>
      </c>
      <c r="M40" s="30">
        <f>VLOOKUP(E40,Troops!$A$3:$G$141,5,FALSE)*A40</f>
        <v>0</v>
      </c>
      <c r="N40" s="30"/>
      <c r="O40" s="14">
        <f>VLOOKUP(E40,Troops!$A$3:$F$141,6,FALSE)</f>
        <v>0</v>
      </c>
      <c r="P40" s="14">
        <f t="shared" si="6"/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W40">
        <f>IFERROR(IF(H40="Elite",VLOOKUP(E40,Troops!$A$3:$D$141,4,FALSE),IF(H40="Mediocre",VLOOKUP(E40,Troops!$A$3:$D$141,2,FALSE),VLOOKUP(E40,Troops!$A$3:$D$141,3,FALSE)))+R40+T40,"-")</f>
        <v>0</v>
      </c>
      <c r="Y40" t="b">
        <f>IF(G40="Regimental Artillery",VLOOKUP(G40,Troops!$X$4:$Y$5,2,FALSE))</f>
        <v>0</v>
      </c>
      <c r="AA40" t="b">
        <f>IF(G40="Cmd Shot",VLOOKUP(G40,Troops!$X$4:$Y$5,2,FALSE))</f>
        <v>0</v>
      </c>
    </row>
    <row r="41" spans="1:27" x14ac:dyDescent="0.25">
      <c r="A41" s="25"/>
      <c r="B41" s="79"/>
      <c r="C41" s="80"/>
      <c r="D41" s="81"/>
      <c r="E41" s="82" t="s">
        <v>13</v>
      </c>
      <c r="F41" s="83"/>
      <c r="G41" s="34" t="s">
        <v>13</v>
      </c>
      <c r="H41" s="31" t="s">
        <v>13</v>
      </c>
      <c r="I41" s="84">
        <f t="shared" si="5"/>
        <v>0</v>
      </c>
      <c r="J41" s="85"/>
      <c r="K41" s="9">
        <v>0</v>
      </c>
      <c r="M41" s="30">
        <f>VLOOKUP(E41,Troops!$A$3:$G$141,5,FALSE)*A41</f>
        <v>0</v>
      </c>
      <c r="N41" s="30"/>
      <c r="O41" s="14">
        <f>VLOOKUP(E41,Troops!$A$3:$F$141,6,FALSE)</f>
        <v>0</v>
      </c>
      <c r="P41" s="14">
        <f t="shared" si="6"/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W41">
        <f>IFERROR(IF(H41="Elite",VLOOKUP(E41,Troops!$A$3:$D$141,4,FALSE),IF(H41="Mediocre",VLOOKUP(E41,Troops!$A$3:$D$141,2,FALSE),VLOOKUP(E41,Troops!$A$3:$D$141,3,FALSE)))+R41+T41,"-")</f>
        <v>0</v>
      </c>
      <c r="Y41" t="b">
        <f>IF(G41="Regimental Artillery",VLOOKUP(G41,Troops!$X$4:$Y$5,2,FALSE))</f>
        <v>0</v>
      </c>
      <c r="AA41" t="b">
        <f>IF(G41="Cmd Shot",VLOOKUP(G41,Troops!$X$4:$Y$5,2,FALSE))</f>
        <v>0</v>
      </c>
    </row>
    <row r="42" spans="1:27" ht="15.75" thickBot="1" x14ac:dyDescent="0.3">
      <c r="A42" s="26"/>
      <c r="B42" s="67"/>
      <c r="C42" s="68"/>
      <c r="D42" s="69"/>
      <c r="E42" s="70" t="s">
        <v>13</v>
      </c>
      <c r="F42" s="71"/>
      <c r="G42" s="35" t="s">
        <v>13</v>
      </c>
      <c r="H42" s="32" t="s">
        <v>13</v>
      </c>
      <c r="I42" s="72">
        <f t="shared" si="5"/>
        <v>0</v>
      </c>
      <c r="J42" s="73"/>
      <c r="K42" s="10">
        <v>0</v>
      </c>
      <c r="M42" s="30">
        <f>VLOOKUP(E42,Troops!$A$3:$G$141,5,FALSE)*A42</f>
        <v>0</v>
      </c>
      <c r="N42" s="30"/>
      <c r="O42" s="14">
        <f>VLOOKUP(E42,Troops!$A$3:$F$141,6,FALSE)</f>
        <v>0</v>
      </c>
      <c r="P42" s="14">
        <f t="shared" si="6"/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W42">
        <f>IFERROR(IF(H42="Elite",VLOOKUP(E42,Troops!$A$3:$D$141,4,FALSE),IF(H42="Mediocre",VLOOKUP(E42,Troops!$A$3:$D$141,2,FALSE),VLOOKUP(E42,Troops!$A$3:$D$141,3,FALSE)))+R42+T42,"-")</f>
        <v>0</v>
      </c>
      <c r="Y42" t="b">
        <f>IF(G42="Regimental Artillery",VLOOKUP(G42,Troops!$X$4:$Y$5,2,FALSE))</f>
        <v>0</v>
      </c>
      <c r="AA42" t="b">
        <f>IF(G42="Cmd Shot",VLOOKUP(G42,Troops!$X$4:$Y$5,2,FALSE))</f>
        <v>0</v>
      </c>
    </row>
    <row r="43" spans="1:27" ht="17.25" thickTop="1" thickBot="1" x14ac:dyDescent="0.3">
      <c r="A43" s="46">
        <v>0</v>
      </c>
      <c r="B43" s="74"/>
      <c r="C43" s="75"/>
      <c r="D43" s="75"/>
      <c r="E43" s="75"/>
      <c r="F43" s="75"/>
      <c r="G43" s="75"/>
      <c r="H43" s="75"/>
      <c r="I43" s="75"/>
      <c r="J43" s="75"/>
      <c r="K43" s="47">
        <f>SUM(K36:K42)+K34</f>
        <v>0</v>
      </c>
      <c r="M43" s="30"/>
      <c r="N43" s="30"/>
    </row>
    <row r="44" spans="1:27" ht="8.1" customHeight="1" thickTop="1" thickBot="1" x14ac:dyDescent="0.3">
      <c r="M44" s="30">
        <f>SUM(M12:M43)</f>
        <v>0</v>
      </c>
      <c r="N44" s="30"/>
    </row>
    <row r="45" spans="1:27" ht="16.5" thickTop="1" x14ac:dyDescent="0.25">
      <c r="A45" s="76" t="s">
        <v>37</v>
      </c>
      <c r="B45" s="77"/>
      <c r="C45" s="77"/>
      <c r="D45" s="77"/>
      <c r="E45" s="77" t="s">
        <v>17</v>
      </c>
      <c r="F45" s="77"/>
      <c r="G45" s="41"/>
      <c r="H45" s="42" t="s">
        <v>18</v>
      </c>
      <c r="I45" s="78" t="s">
        <v>19</v>
      </c>
      <c r="J45" s="78"/>
      <c r="K45" s="38" t="s">
        <v>12</v>
      </c>
      <c r="M45" s="30"/>
      <c r="N45" s="30"/>
      <c r="O45" s="11" t="s">
        <v>5</v>
      </c>
      <c r="P45" s="11" t="s">
        <v>21</v>
      </c>
      <c r="R45" s="11" t="s">
        <v>22</v>
      </c>
      <c r="T45" s="11" t="s">
        <v>23</v>
      </c>
      <c r="W45" s="64" t="s">
        <v>12</v>
      </c>
      <c r="X45" s="64"/>
      <c r="Y45" s="64" t="s">
        <v>24</v>
      </c>
      <c r="AA45" s="64" t="s">
        <v>25</v>
      </c>
    </row>
    <row r="46" spans="1:27" ht="15.75" thickBot="1" x14ac:dyDescent="0.3">
      <c r="A46" s="1"/>
      <c r="E46" s="93"/>
      <c r="F46" s="93"/>
      <c r="H46" s="57" t="s">
        <v>13</v>
      </c>
      <c r="I46" s="94" t="s">
        <v>13</v>
      </c>
      <c r="J46" s="94"/>
      <c r="K46" s="4">
        <f>VLOOKUP(H46,Troops!$AA$3:$AB$7,2,FALSE)+VLOOKUP(I46,Troops!$AD$3:$AE$8,2,FALSE)</f>
        <v>0</v>
      </c>
      <c r="M46" s="30"/>
      <c r="N46" s="30"/>
    </row>
    <row r="47" spans="1:27" ht="17.25" thickTop="1" thickBot="1" x14ac:dyDescent="0.3">
      <c r="A47" s="43" t="s">
        <v>26</v>
      </c>
      <c r="B47" s="74" t="s">
        <v>27</v>
      </c>
      <c r="C47" s="74"/>
      <c r="D47" s="74"/>
      <c r="E47" s="74" t="s">
        <v>28</v>
      </c>
      <c r="F47" s="74"/>
      <c r="G47" s="44" t="s">
        <v>29</v>
      </c>
      <c r="H47" s="45" t="s">
        <v>30</v>
      </c>
      <c r="I47" s="95" t="s">
        <v>12</v>
      </c>
      <c r="J47" s="95"/>
      <c r="K47" s="39" t="s">
        <v>31</v>
      </c>
      <c r="M47" s="30"/>
      <c r="N47" s="30"/>
    </row>
    <row r="48" spans="1:27" ht="15.75" thickTop="1" x14ac:dyDescent="0.25">
      <c r="A48" s="24"/>
      <c r="B48" s="86"/>
      <c r="C48" s="87"/>
      <c r="D48" s="88"/>
      <c r="E48" s="89" t="s">
        <v>13</v>
      </c>
      <c r="F48" s="90"/>
      <c r="G48" s="33" t="s">
        <v>13</v>
      </c>
      <c r="H48" s="27" t="s">
        <v>13</v>
      </c>
      <c r="I48" s="91">
        <f>IFERROR(R48+T48+W48+Y48+AA48,"-")</f>
        <v>0</v>
      </c>
      <c r="J48" s="92"/>
      <c r="K48" s="6">
        <f>IFERROR(SUM(A48*I48),"N/A")</f>
        <v>0</v>
      </c>
      <c r="M48" s="30">
        <f>VLOOKUP(E48,Troops!$A$3:$G$141,5,FALSE)*A48</f>
        <v>0</v>
      </c>
      <c r="N48" s="30"/>
      <c r="O48" s="14">
        <f>VLOOKUP(E48,Troops!$A$3:$F$141,6,FALSE)</f>
        <v>0</v>
      </c>
      <c r="P48" s="14">
        <f>O38*A48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W48">
        <f>IFERROR(IF(H48="Elite",VLOOKUP(E48,Troops!$A$3:$D$141,4,FALSE),IF(H48="Mediocre",VLOOKUP(E48,Troops!$A$3:$D$141,2,FALSE),VLOOKUP(E48,Troops!$A$3:$D$141,3,FALSE)))+R48+T48,"-")</f>
        <v>0</v>
      </c>
      <c r="Y48" t="b">
        <f>IF(G48="Regimental Artillery",VLOOKUP(G48,Troops!$X$4:$Y$5,2,FALSE))</f>
        <v>0</v>
      </c>
      <c r="AA48" t="b">
        <f>IF(G48="Cmd Shot",VLOOKUP(G48,Troops!$X$4:$Y$5,2,FALSE))</f>
        <v>0</v>
      </c>
    </row>
    <row r="49" spans="1:27" x14ac:dyDescent="0.25">
      <c r="A49" s="25"/>
      <c r="B49" s="79"/>
      <c r="C49" s="80"/>
      <c r="D49" s="81"/>
      <c r="E49" s="82" t="s">
        <v>13</v>
      </c>
      <c r="F49" s="83"/>
      <c r="G49" s="34" t="s">
        <v>13</v>
      </c>
      <c r="H49" s="31" t="s">
        <v>13</v>
      </c>
      <c r="I49" s="84">
        <f t="shared" ref="I49:I54" si="7">IFERROR(R49+T49+W49+Y49+AA49,"-")</f>
        <v>0</v>
      </c>
      <c r="J49" s="85"/>
      <c r="K49" s="9">
        <v>0</v>
      </c>
      <c r="M49" s="30">
        <f>VLOOKUP(E49,Troops!$A$3:$G$141,5,FALSE)*A49</f>
        <v>0</v>
      </c>
      <c r="N49" s="30"/>
      <c r="O49" s="14">
        <f>VLOOKUP(E49,Troops!$A$3:$F$141,6,FALSE)</f>
        <v>0</v>
      </c>
      <c r="P49" s="14">
        <f t="shared" ref="P49:P54" si="8">O39*A49</f>
        <v>0</v>
      </c>
      <c r="R49" s="14" t="b" cm="1">
        <f t="array" ref="R49">IF(AND(H49="Elite",G49="Cmd Shot"),N/A)</f>
        <v>0</v>
      </c>
      <c r="T49" t="b" cm="1">
        <f t="array" ref="T49">IF(AND(H49="mediocre",G49="Regimental Artillery"),N/A)</f>
        <v>0</v>
      </c>
      <c r="W49">
        <f>IFERROR(IF(H49="Elite",VLOOKUP(E49,Troops!$A$3:$D$141,4,FALSE),IF(H49="Mediocre",VLOOKUP(E49,Troops!$A$3:$D$141,2,FALSE),VLOOKUP(E49,Troops!$A$3:$D$141,3,FALSE)))+R49+T49,"-")</f>
        <v>0</v>
      </c>
      <c r="Y49" t="b">
        <f>IF(G49="Regimental Artillery",VLOOKUP(G49,Troops!$X$4:$Y$5,2,FALSE))</f>
        <v>0</v>
      </c>
      <c r="AA49" t="b">
        <f>IF(G49="Cmd Shot",VLOOKUP(G49,Troops!$X$4:$Y$5,2,FALSE))</f>
        <v>0</v>
      </c>
    </row>
    <row r="50" spans="1:27" x14ac:dyDescent="0.25">
      <c r="A50" s="25"/>
      <c r="B50" s="79"/>
      <c r="C50" s="80"/>
      <c r="D50" s="81"/>
      <c r="E50" s="82" t="s">
        <v>13</v>
      </c>
      <c r="F50" s="83"/>
      <c r="G50" s="34" t="s">
        <v>13</v>
      </c>
      <c r="H50" s="31" t="s">
        <v>13</v>
      </c>
      <c r="I50" s="84">
        <f t="shared" si="7"/>
        <v>0</v>
      </c>
      <c r="J50" s="85"/>
      <c r="K50" s="9">
        <v>0</v>
      </c>
      <c r="M50" s="30">
        <f>VLOOKUP(E50,Troops!$A$3:$G$141,5,FALSE)*A50</f>
        <v>0</v>
      </c>
      <c r="N50" s="30"/>
      <c r="O50" s="14">
        <f>VLOOKUP(E50,Troops!$A$3:$F$141,6,FALSE)</f>
        <v>0</v>
      </c>
      <c r="P50" s="14">
        <f t="shared" si="8"/>
        <v>0</v>
      </c>
      <c r="R50" s="14" t="b" cm="1">
        <f t="array" ref="R50">IF(AND(H50="Elite",G50="Cmd Shot"),N/A)</f>
        <v>0</v>
      </c>
      <c r="T50" t="b" cm="1">
        <f t="array" ref="T50">IF(AND(H50="mediocre",G50="Regimental Artillery"),N/A)</f>
        <v>0</v>
      </c>
      <c r="W50">
        <f>IFERROR(IF(H50="Elite",VLOOKUP(E50,Troops!$A$3:$D$141,4,FALSE),IF(H50="Mediocre",VLOOKUP(E50,Troops!$A$3:$D$141,2,FALSE),VLOOKUP(E50,Troops!$A$3:$D$141,3,FALSE)))+R50+T50,"-")</f>
        <v>0</v>
      </c>
      <c r="Y50" t="b">
        <f>IF(G50="Regimental Artillery",VLOOKUP(G50,Troops!$X$4:$Y$5,2,FALSE))</f>
        <v>0</v>
      </c>
      <c r="AA50" t="b">
        <f>IF(G50="Cmd Shot",VLOOKUP(G50,Troops!$X$4:$Y$5,2,FALSE))</f>
        <v>0</v>
      </c>
    </row>
    <row r="51" spans="1:27" x14ac:dyDescent="0.25">
      <c r="A51" s="25"/>
      <c r="B51" s="79"/>
      <c r="C51" s="80"/>
      <c r="D51" s="81"/>
      <c r="E51" s="82" t="s">
        <v>13</v>
      </c>
      <c r="F51" s="83"/>
      <c r="G51" s="34" t="s">
        <v>13</v>
      </c>
      <c r="H51" s="31" t="s">
        <v>13</v>
      </c>
      <c r="I51" s="84">
        <f t="shared" si="7"/>
        <v>0</v>
      </c>
      <c r="J51" s="85"/>
      <c r="K51" s="9">
        <v>0</v>
      </c>
      <c r="M51" s="30">
        <f>VLOOKUP(E51,Troops!$A$3:$G$141,5,FALSE)*A51</f>
        <v>0</v>
      </c>
      <c r="N51" s="30"/>
      <c r="O51" s="14">
        <f>VLOOKUP(E51,Troops!$A$3:$F$141,6,FALSE)</f>
        <v>0</v>
      </c>
      <c r="P51" s="14">
        <f t="shared" si="8"/>
        <v>0</v>
      </c>
      <c r="R51" s="14" t="b" cm="1">
        <f t="array" ref="R51">IF(AND(H51="Elite",G51="Cmd Shot"),N/A)</f>
        <v>0</v>
      </c>
      <c r="T51" t="b" cm="1">
        <f t="array" ref="T51">IF(AND(H51="mediocre",G51="Regimental Artillery"),N/A)</f>
        <v>0</v>
      </c>
      <c r="W51">
        <f>IFERROR(IF(H51="Elite",VLOOKUP(E51,Troops!$A$3:$D$141,4,FALSE),IF(H51="Mediocre",VLOOKUP(E51,Troops!$A$3:$D$141,2,FALSE),VLOOKUP(E51,Troops!$A$3:$D$141,3,FALSE)))+R51+T51,"-")</f>
        <v>0</v>
      </c>
      <c r="Y51" t="b">
        <f>IF(G51="Regimental Artillery",VLOOKUP(G51,Troops!$X$4:$Y$5,2,FALSE))</f>
        <v>0</v>
      </c>
      <c r="AA51" t="b">
        <f>IF(G51="Cmd Shot",VLOOKUP(G51,Troops!$X$4:$Y$5,2,FALSE))</f>
        <v>0</v>
      </c>
    </row>
    <row r="52" spans="1:27" x14ac:dyDescent="0.25">
      <c r="A52" s="25"/>
      <c r="B52" s="79"/>
      <c r="C52" s="80"/>
      <c r="D52" s="81"/>
      <c r="E52" s="82" t="s">
        <v>13</v>
      </c>
      <c r="F52" s="83"/>
      <c r="G52" s="34" t="s">
        <v>13</v>
      </c>
      <c r="H52" s="31" t="s">
        <v>13</v>
      </c>
      <c r="I52" s="84">
        <f t="shared" si="7"/>
        <v>0</v>
      </c>
      <c r="J52" s="85"/>
      <c r="K52" s="9">
        <v>0</v>
      </c>
      <c r="M52" s="30">
        <f>VLOOKUP(E52,Troops!$A$3:$G$141,5,FALSE)*A52</f>
        <v>0</v>
      </c>
      <c r="N52" s="30"/>
      <c r="O52" s="14">
        <f>VLOOKUP(E52,Troops!$A$3:$F$141,6,FALSE)</f>
        <v>0</v>
      </c>
      <c r="P52" s="14">
        <f t="shared" si="8"/>
        <v>0</v>
      </c>
      <c r="R52" s="14" t="b" cm="1">
        <f t="array" ref="R52">IF(AND(H52="Elite",G52="Cmd Shot"),N/A)</f>
        <v>0</v>
      </c>
      <c r="T52" t="b" cm="1">
        <f t="array" ref="T52">IF(AND(H52="mediocre",G52="Regimental Artillery"),N/A)</f>
        <v>0</v>
      </c>
      <c r="W52">
        <f>IFERROR(IF(H52="Elite",VLOOKUP(E52,Troops!$A$3:$D$141,4,FALSE),IF(H52="Mediocre",VLOOKUP(E52,Troops!$A$3:$D$141,2,FALSE),VLOOKUP(E52,Troops!$A$3:$D$141,3,FALSE)))+R52+T52,"-")</f>
        <v>0</v>
      </c>
      <c r="Y52" t="b">
        <f>IF(G52="Regimental Artillery",VLOOKUP(G52,Troops!$X$4:$Y$5,2,FALSE))</f>
        <v>0</v>
      </c>
      <c r="AA52" t="b">
        <f>IF(G52="Cmd Shot",VLOOKUP(G52,Troops!$X$4:$Y$5,2,FALSE))</f>
        <v>0</v>
      </c>
    </row>
    <row r="53" spans="1:27" x14ac:dyDescent="0.25">
      <c r="A53" s="25"/>
      <c r="B53" s="79"/>
      <c r="C53" s="80"/>
      <c r="D53" s="81"/>
      <c r="E53" s="82" t="s">
        <v>13</v>
      </c>
      <c r="F53" s="83"/>
      <c r="G53" s="34" t="s">
        <v>13</v>
      </c>
      <c r="H53" s="31" t="s">
        <v>13</v>
      </c>
      <c r="I53" s="84">
        <f t="shared" si="7"/>
        <v>0</v>
      </c>
      <c r="J53" s="85"/>
      <c r="K53" s="9">
        <v>0</v>
      </c>
      <c r="M53" s="30">
        <f>VLOOKUP(E53,Troops!$A$3:$G$141,5,FALSE)*A53</f>
        <v>0</v>
      </c>
      <c r="N53" s="30"/>
      <c r="O53" s="14">
        <f>VLOOKUP(E53,Troops!$A$3:$F$141,6,FALSE)</f>
        <v>0</v>
      </c>
      <c r="P53" s="14">
        <f t="shared" si="8"/>
        <v>0</v>
      </c>
      <c r="R53" s="14" t="b" cm="1">
        <f t="array" ref="R53">IF(AND(H53="Elite",G53="Cmd Shot"),N/A)</f>
        <v>0</v>
      </c>
      <c r="T53" t="b" cm="1">
        <f t="array" ref="T53">IF(AND(H53="mediocre",G53="Regimental Artillery"),N/A)</f>
        <v>0</v>
      </c>
      <c r="W53">
        <f>IFERROR(IF(H53="Elite",VLOOKUP(E53,Troops!$A$3:$D$141,4,FALSE),IF(H53="Mediocre",VLOOKUP(E53,Troops!$A$3:$D$141,2,FALSE),VLOOKUP(E53,Troops!$A$3:$D$141,3,FALSE)))+R53+T53,"-")</f>
        <v>0</v>
      </c>
      <c r="Y53" t="b">
        <f>IF(G53="Regimental Artillery",VLOOKUP(G53,Troops!$X$4:$Y$5,2,FALSE))</f>
        <v>0</v>
      </c>
      <c r="AA53" t="b">
        <f>IF(G53="Cmd Shot",VLOOKUP(G53,Troops!$X$4:$Y$5,2,FALSE))</f>
        <v>0</v>
      </c>
    </row>
    <row r="54" spans="1:27" ht="15.75" thickBot="1" x14ac:dyDescent="0.3">
      <c r="A54" s="26"/>
      <c r="B54" s="67"/>
      <c r="C54" s="68"/>
      <c r="D54" s="69"/>
      <c r="E54" s="70" t="s">
        <v>13</v>
      </c>
      <c r="F54" s="71"/>
      <c r="G54" s="35" t="s">
        <v>13</v>
      </c>
      <c r="H54" s="32" t="s">
        <v>13</v>
      </c>
      <c r="I54" s="72">
        <f t="shared" si="7"/>
        <v>0</v>
      </c>
      <c r="J54" s="73"/>
      <c r="K54" s="10">
        <v>0</v>
      </c>
      <c r="M54" s="30">
        <f>VLOOKUP(E54,Troops!$A$3:$G$141,5,FALSE)*A54</f>
        <v>0</v>
      </c>
      <c r="N54" s="30"/>
      <c r="O54" s="14">
        <f>VLOOKUP(E54,Troops!$A$3:$F$141,6,FALSE)</f>
        <v>0</v>
      </c>
      <c r="P54" s="14">
        <f t="shared" si="8"/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W54">
        <f>IFERROR(IF(H54="Elite",VLOOKUP(E54,Troops!$A$3:$D$141,4,FALSE),IF(H54="Mediocre",VLOOKUP(E54,Troops!$A$3:$D$141,2,FALSE),VLOOKUP(E54,Troops!$A$3:$D$141,3,FALSE)))+R54+T54,"-")</f>
        <v>0</v>
      </c>
      <c r="Y54" t="b">
        <f>IF(G54="Regimental Artillery",VLOOKUP(G54,Troops!$X$4:$Y$5,2,FALSE))</f>
        <v>0</v>
      </c>
      <c r="AA54" t="b">
        <f>IF(G54="Cmd Shot",VLOOKUP(G54,Troops!$X$4:$Y$5,2,FALSE))</f>
        <v>0</v>
      </c>
    </row>
    <row r="55" spans="1:27" ht="17.25" thickTop="1" thickBot="1" x14ac:dyDescent="0.3">
      <c r="A55" s="46">
        <v>0</v>
      </c>
      <c r="B55" s="74"/>
      <c r="C55" s="75"/>
      <c r="D55" s="75"/>
      <c r="E55" s="75"/>
      <c r="F55" s="75"/>
      <c r="G55" s="75"/>
      <c r="H55" s="75"/>
      <c r="I55" s="75"/>
      <c r="J55" s="75"/>
      <c r="K55" s="47">
        <f>SUM(K48:K54)+K46</f>
        <v>0</v>
      </c>
      <c r="M55" s="30"/>
      <c r="N55" s="30"/>
    </row>
    <row r="56" spans="1:27" ht="8.1" customHeight="1" thickTop="1" x14ac:dyDescent="0.25">
      <c r="M56" s="30"/>
      <c r="N56" s="30"/>
    </row>
    <row r="57" spans="1:27" ht="8.1" customHeight="1" thickBot="1" x14ac:dyDescent="0.3">
      <c r="M57" s="30"/>
      <c r="N57" s="30"/>
    </row>
    <row r="58" spans="1:27" ht="17.25" thickTop="1" thickBot="1" x14ac:dyDescent="0.3">
      <c r="A58" s="48">
        <f>SUM(A19+A31+A43+A55)</f>
        <v>0</v>
      </c>
      <c r="B58" s="110" t="s">
        <v>34</v>
      </c>
      <c r="C58" s="110"/>
      <c r="D58" s="110"/>
      <c r="E58" s="110"/>
      <c r="F58" s="110"/>
      <c r="G58" s="49"/>
      <c r="H58" s="110" t="s">
        <v>35</v>
      </c>
      <c r="I58" s="110"/>
      <c r="J58" s="110"/>
      <c r="K58" s="50">
        <f>SUM(F7+K6+K7+K19+K31+K43+K55)</f>
        <v>0</v>
      </c>
    </row>
    <row r="59" spans="1:27" ht="15.75" thickTop="1" x14ac:dyDescent="0.25"/>
  </sheetData>
  <sheetProtection sheet="1" objects="1" scenarios="1"/>
  <mergeCells count="133">
    <mergeCell ref="B43:J43"/>
    <mergeCell ref="B58:C58"/>
    <mergeCell ref="D58:F58"/>
    <mergeCell ref="H58:J58"/>
    <mergeCell ref="B41:D41"/>
    <mergeCell ref="E41:F41"/>
    <mergeCell ref="I41:J41"/>
    <mergeCell ref="B42:D42"/>
    <mergeCell ref="E42:F42"/>
    <mergeCell ref="I42:J42"/>
    <mergeCell ref="A45:D45"/>
    <mergeCell ref="E45:F45"/>
    <mergeCell ref="I45:J45"/>
    <mergeCell ref="E46:F46"/>
    <mergeCell ref="I46:J46"/>
    <mergeCell ref="B47:D47"/>
    <mergeCell ref="E47:F47"/>
    <mergeCell ref="I47:J47"/>
    <mergeCell ref="B48:D48"/>
    <mergeCell ref="E48:F48"/>
    <mergeCell ref="I48:J48"/>
    <mergeCell ref="B49:D49"/>
    <mergeCell ref="E49:F49"/>
    <mergeCell ref="I49:J49"/>
    <mergeCell ref="B39:D39"/>
    <mergeCell ref="E39:F39"/>
    <mergeCell ref="I39:J39"/>
    <mergeCell ref="B40:D40"/>
    <mergeCell ref="E40:F40"/>
    <mergeCell ref="I40:J40"/>
    <mergeCell ref="B37:D37"/>
    <mergeCell ref="E37:F37"/>
    <mergeCell ref="I37:J37"/>
    <mergeCell ref="B38:D38"/>
    <mergeCell ref="E38:F38"/>
    <mergeCell ref="I38:J38"/>
    <mergeCell ref="B35:D35"/>
    <mergeCell ref="E35:F35"/>
    <mergeCell ref="I35:J35"/>
    <mergeCell ref="B36:D36"/>
    <mergeCell ref="E36:F36"/>
    <mergeCell ref="I36:J36"/>
    <mergeCell ref="B31:J31"/>
    <mergeCell ref="A33:D33"/>
    <mergeCell ref="E33:F33"/>
    <mergeCell ref="I33:J33"/>
    <mergeCell ref="E34:F34"/>
    <mergeCell ref="I34:J34"/>
    <mergeCell ref="B29:D29"/>
    <mergeCell ref="E29:F29"/>
    <mergeCell ref="I29:J29"/>
    <mergeCell ref="B30:D30"/>
    <mergeCell ref="E30:F30"/>
    <mergeCell ref="I30:J30"/>
    <mergeCell ref="B27:D27"/>
    <mergeCell ref="E27:F27"/>
    <mergeCell ref="I27:J27"/>
    <mergeCell ref="B28:D28"/>
    <mergeCell ref="E28:F28"/>
    <mergeCell ref="I28:J28"/>
    <mergeCell ref="B25:D25"/>
    <mergeCell ref="E25:F25"/>
    <mergeCell ref="I25:J25"/>
    <mergeCell ref="B26:D26"/>
    <mergeCell ref="E26:F26"/>
    <mergeCell ref="I26:J26"/>
    <mergeCell ref="B23:D23"/>
    <mergeCell ref="E23:F23"/>
    <mergeCell ref="I23:J23"/>
    <mergeCell ref="B24:D24"/>
    <mergeCell ref="E24:F24"/>
    <mergeCell ref="I24:J24"/>
    <mergeCell ref="B19:J19"/>
    <mergeCell ref="A21:D21"/>
    <mergeCell ref="E21:F21"/>
    <mergeCell ref="I21:J21"/>
    <mergeCell ref="E22:F22"/>
    <mergeCell ref="I22:J22"/>
    <mergeCell ref="B17:D17"/>
    <mergeCell ref="E17:F17"/>
    <mergeCell ref="I17:J17"/>
    <mergeCell ref="B18:D18"/>
    <mergeCell ref="E18:F18"/>
    <mergeCell ref="I18:J18"/>
    <mergeCell ref="B15:D15"/>
    <mergeCell ref="E15:F15"/>
    <mergeCell ref="I15:J15"/>
    <mergeCell ref="B16:D16"/>
    <mergeCell ref="E16:F16"/>
    <mergeCell ref="I16:J16"/>
    <mergeCell ref="B13:D13"/>
    <mergeCell ref="E13:F13"/>
    <mergeCell ref="I13:J13"/>
    <mergeCell ref="B14:D14"/>
    <mergeCell ref="E14:F14"/>
    <mergeCell ref="I14:J14"/>
    <mergeCell ref="B12:D12"/>
    <mergeCell ref="E12:F12"/>
    <mergeCell ref="I12:J12"/>
    <mergeCell ref="C6:D6"/>
    <mergeCell ref="H6:I6"/>
    <mergeCell ref="C7:D7"/>
    <mergeCell ref="H7:I7"/>
    <mergeCell ref="A9:D9"/>
    <mergeCell ref="E9:F9"/>
    <mergeCell ref="I9:J9"/>
    <mergeCell ref="D2:F2"/>
    <mergeCell ref="H2:J2"/>
    <mergeCell ref="D3:F3"/>
    <mergeCell ref="H3:J3"/>
    <mergeCell ref="C5:E5"/>
    <mergeCell ref="H5:I5"/>
    <mergeCell ref="E10:F10"/>
    <mergeCell ref="I10:J10"/>
    <mergeCell ref="B11:D11"/>
    <mergeCell ref="E11:F11"/>
    <mergeCell ref="I11:J11"/>
    <mergeCell ref="B53:D53"/>
    <mergeCell ref="E53:F53"/>
    <mergeCell ref="I53:J53"/>
    <mergeCell ref="B54:D54"/>
    <mergeCell ref="E54:F54"/>
    <mergeCell ref="I54:J54"/>
    <mergeCell ref="B55:J55"/>
    <mergeCell ref="B50:D50"/>
    <mergeCell ref="E50:F50"/>
    <mergeCell ref="I50:J50"/>
    <mergeCell ref="B51:D51"/>
    <mergeCell ref="E51:F51"/>
    <mergeCell ref="I51:J51"/>
    <mergeCell ref="B52:D52"/>
    <mergeCell ref="E52:F52"/>
    <mergeCell ref="I52:J52"/>
  </mergeCells>
  <dataValidations count="8">
    <dataValidation type="list" allowBlank="1" showInputMessage="1" showErrorMessage="1" sqref="G12:G18 G24:G30 G36:G42 G48:G54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2:J22 I34:J34 I46:J46" xr:uid="{165AAFED-A88B-454D-8E4F-DD92E4BB8D21}">
      <formula1>GeneralType</formula1>
    </dataValidation>
    <dataValidation type="list" allowBlank="1" showInputMessage="1" showErrorMessage="1" sqref="H34 H22 H46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12:H18 H24:H30 H36:H42 H48:H54" xr:uid="{057B65AF-D853-4507-B6A7-7705057B35EF}">
      <formula1>Quality</formula1>
    </dataValidation>
    <dataValidation type="list" allowBlank="1" showInputMessage="1" showErrorMessage="1" sqref="E24:F30 E12:F18 E36:F42 E48:F54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7" right="0.7" top="0.75" bottom="0.75" header="0.3" footer="0.3"/>
  <pageSetup paperSize="9" scale="6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68" activePane="bottomLeft" state="frozen"/>
      <selection pane="bottomLeft" sqref="A1:XFD1048576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38</v>
      </c>
    </row>
    <row r="2" spans="1:2" x14ac:dyDescent="0.25">
      <c r="A2" s="14">
        <v>1</v>
      </c>
      <c r="B2" s="14" t="s">
        <v>39</v>
      </c>
    </row>
    <row r="3" spans="1:2" x14ac:dyDescent="0.25">
      <c r="A3" s="14">
        <v>2</v>
      </c>
      <c r="B3" s="14" t="s">
        <v>40</v>
      </c>
    </row>
    <row r="4" spans="1:2" x14ac:dyDescent="0.25">
      <c r="A4" s="14">
        <v>3</v>
      </c>
      <c r="B4" s="14" t="s">
        <v>41</v>
      </c>
    </row>
    <row r="5" spans="1:2" x14ac:dyDescent="0.25">
      <c r="A5" s="14">
        <v>4</v>
      </c>
      <c r="B5" s="14" t="s">
        <v>42</v>
      </c>
    </row>
    <row r="6" spans="1:2" x14ac:dyDescent="0.25">
      <c r="A6" s="14">
        <v>5</v>
      </c>
      <c r="B6" s="14" t="s">
        <v>43</v>
      </c>
    </row>
    <row r="7" spans="1:2" x14ac:dyDescent="0.25">
      <c r="A7" s="14">
        <v>6</v>
      </c>
      <c r="B7" s="14" t="s">
        <v>44</v>
      </c>
    </row>
    <row r="8" spans="1:2" x14ac:dyDescent="0.25">
      <c r="A8" s="14">
        <v>7</v>
      </c>
      <c r="B8" s="14" t="s">
        <v>45</v>
      </c>
    </row>
    <row r="9" spans="1:2" x14ac:dyDescent="0.25">
      <c r="A9" s="14">
        <v>8</v>
      </c>
      <c r="B9" s="14" t="s">
        <v>46</v>
      </c>
    </row>
    <row r="10" spans="1:2" x14ac:dyDescent="0.25">
      <c r="A10" s="14">
        <v>9</v>
      </c>
      <c r="B10" s="14" t="s">
        <v>47</v>
      </c>
    </row>
    <row r="11" spans="1:2" x14ac:dyDescent="0.25">
      <c r="A11" s="14">
        <v>10</v>
      </c>
      <c r="B11" s="14" t="s">
        <v>48</v>
      </c>
    </row>
    <row r="12" spans="1:2" x14ac:dyDescent="0.25">
      <c r="A12" s="14">
        <v>11</v>
      </c>
      <c r="B12" s="14" t="s">
        <v>49</v>
      </c>
    </row>
    <row r="13" spans="1:2" x14ac:dyDescent="0.25">
      <c r="A13" s="14">
        <v>12</v>
      </c>
      <c r="B13" s="14" t="s">
        <v>50</v>
      </c>
    </row>
    <row r="14" spans="1:2" x14ac:dyDescent="0.25">
      <c r="A14" s="14">
        <v>13</v>
      </c>
      <c r="B14" s="14" t="s">
        <v>51</v>
      </c>
    </row>
    <row r="15" spans="1:2" x14ac:dyDescent="0.25">
      <c r="A15" s="14">
        <v>14</v>
      </c>
      <c r="B15" s="14" t="s">
        <v>52</v>
      </c>
    </row>
    <row r="16" spans="1:2" x14ac:dyDescent="0.25">
      <c r="A16" s="14">
        <v>15</v>
      </c>
      <c r="B16" s="14" t="s">
        <v>53</v>
      </c>
    </row>
    <row r="17" spans="1:2" x14ac:dyDescent="0.25">
      <c r="A17" s="14">
        <v>16</v>
      </c>
      <c r="B17" s="14" t="s">
        <v>54</v>
      </c>
    </row>
    <row r="18" spans="1:2" x14ac:dyDescent="0.25">
      <c r="A18" s="14">
        <v>17</v>
      </c>
      <c r="B18" s="14" t="s">
        <v>55</v>
      </c>
    </row>
    <row r="19" spans="1:2" x14ac:dyDescent="0.25">
      <c r="A19" s="14">
        <v>18</v>
      </c>
      <c r="B19" s="14" t="s">
        <v>56</v>
      </c>
    </row>
    <row r="20" spans="1:2" x14ac:dyDescent="0.25">
      <c r="A20" s="14">
        <v>19</v>
      </c>
      <c r="B20" s="14" t="s">
        <v>57</v>
      </c>
    </row>
    <row r="21" spans="1:2" x14ac:dyDescent="0.25">
      <c r="A21" s="14">
        <v>20</v>
      </c>
      <c r="B21" s="14" t="s">
        <v>58</v>
      </c>
    </row>
    <row r="22" spans="1:2" x14ac:dyDescent="0.25">
      <c r="A22" s="14">
        <v>21</v>
      </c>
      <c r="B22" s="14" t="s">
        <v>59</v>
      </c>
    </row>
    <row r="23" spans="1:2" x14ac:dyDescent="0.25">
      <c r="A23" s="14">
        <v>22</v>
      </c>
      <c r="B23" s="14" t="s">
        <v>60</v>
      </c>
    </row>
    <row r="24" spans="1:2" x14ac:dyDescent="0.25">
      <c r="A24" s="14">
        <v>23</v>
      </c>
      <c r="B24" s="14" t="s">
        <v>61</v>
      </c>
    </row>
    <row r="25" spans="1:2" x14ac:dyDescent="0.25">
      <c r="A25" s="14">
        <v>24</v>
      </c>
      <c r="B25" s="14" t="s">
        <v>62</v>
      </c>
    </row>
    <row r="26" spans="1:2" x14ac:dyDescent="0.25">
      <c r="A26" s="14">
        <v>25</v>
      </c>
      <c r="B26" s="14" t="s">
        <v>63</v>
      </c>
    </row>
    <row r="27" spans="1:2" x14ac:dyDescent="0.25">
      <c r="A27" s="14">
        <v>26</v>
      </c>
      <c r="B27" s="14" t="s">
        <v>64</v>
      </c>
    </row>
    <row r="28" spans="1:2" x14ac:dyDescent="0.25">
      <c r="A28" s="14">
        <v>27</v>
      </c>
      <c r="B28" s="14" t="s">
        <v>65</v>
      </c>
    </row>
    <row r="29" spans="1:2" x14ac:dyDescent="0.25">
      <c r="A29" s="14">
        <v>28</v>
      </c>
      <c r="B29" s="14" t="s">
        <v>66</v>
      </c>
    </row>
    <row r="30" spans="1:2" x14ac:dyDescent="0.25">
      <c r="A30" s="14">
        <v>29</v>
      </c>
      <c r="B30" s="14" t="s">
        <v>67</v>
      </c>
    </row>
    <row r="31" spans="1:2" x14ac:dyDescent="0.25">
      <c r="A31" s="14">
        <v>30</v>
      </c>
      <c r="B31" s="14" t="s">
        <v>68</v>
      </c>
    </row>
    <row r="32" spans="1:2" x14ac:dyDescent="0.25">
      <c r="A32" s="14">
        <v>31</v>
      </c>
      <c r="B32" s="14" t="s">
        <v>69</v>
      </c>
    </row>
    <row r="33" spans="1:2" x14ac:dyDescent="0.25">
      <c r="A33" s="14">
        <v>32</v>
      </c>
      <c r="B33" s="14" t="s">
        <v>70</v>
      </c>
    </row>
    <row r="34" spans="1:2" x14ac:dyDescent="0.25">
      <c r="A34" s="14">
        <v>33</v>
      </c>
      <c r="B34" s="14" t="s">
        <v>71</v>
      </c>
    </row>
    <row r="35" spans="1:2" x14ac:dyDescent="0.25">
      <c r="A35" s="14">
        <v>34</v>
      </c>
      <c r="B35" s="14" t="s">
        <v>72</v>
      </c>
    </row>
    <row r="36" spans="1:2" x14ac:dyDescent="0.25">
      <c r="A36" s="14">
        <v>35</v>
      </c>
      <c r="B36" s="14" t="s">
        <v>73</v>
      </c>
    </row>
    <row r="37" spans="1:2" x14ac:dyDescent="0.25">
      <c r="A37" s="14">
        <v>36</v>
      </c>
      <c r="B37" s="14" t="s">
        <v>74</v>
      </c>
    </row>
    <row r="38" spans="1:2" x14ac:dyDescent="0.25">
      <c r="A38" s="14">
        <v>37</v>
      </c>
      <c r="B38" s="14" t="s">
        <v>75</v>
      </c>
    </row>
    <row r="39" spans="1:2" x14ac:dyDescent="0.25">
      <c r="A39" s="14">
        <v>38</v>
      </c>
      <c r="B39" s="14" t="s">
        <v>76</v>
      </c>
    </row>
    <row r="40" spans="1:2" x14ac:dyDescent="0.25">
      <c r="A40" s="14">
        <v>39</v>
      </c>
      <c r="B40" s="14" t="s">
        <v>77</v>
      </c>
    </row>
    <row r="41" spans="1:2" x14ac:dyDescent="0.25">
      <c r="A41" s="14">
        <v>40</v>
      </c>
      <c r="B41" s="14" t="s">
        <v>78</v>
      </c>
    </row>
    <row r="42" spans="1:2" x14ac:dyDescent="0.25">
      <c r="A42" s="14">
        <v>41</v>
      </c>
      <c r="B42" s="14" t="s">
        <v>79</v>
      </c>
    </row>
    <row r="43" spans="1:2" x14ac:dyDescent="0.25">
      <c r="A43" s="14">
        <v>42</v>
      </c>
      <c r="B43" s="14" t="s">
        <v>80</v>
      </c>
    </row>
    <row r="44" spans="1:2" x14ac:dyDescent="0.25">
      <c r="A44" s="14">
        <v>43</v>
      </c>
      <c r="B44" s="14" t="s">
        <v>81</v>
      </c>
    </row>
    <row r="45" spans="1:2" x14ac:dyDescent="0.25">
      <c r="A45" s="14">
        <v>44</v>
      </c>
      <c r="B45" s="14" t="s">
        <v>82</v>
      </c>
    </row>
    <row r="46" spans="1:2" x14ac:dyDescent="0.25">
      <c r="A46" s="14">
        <v>45</v>
      </c>
      <c r="B46" s="14" t="s">
        <v>83</v>
      </c>
    </row>
    <row r="47" spans="1:2" x14ac:dyDescent="0.25">
      <c r="A47" s="14">
        <v>46</v>
      </c>
      <c r="B47" s="14" t="s">
        <v>84</v>
      </c>
    </row>
    <row r="48" spans="1:2" x14ac:dyDescent="0.25">
      <c r="A48" s="14">
        <v>47</v>
      </c>
      <c r="B48" s="14" t="s">
        <v>85</v>
      </c>
    </row>
    <row r="49" spans="1:2" x14ac:dyDescent="0.25">
      <c r="A49" s="14">
        <v>48</v>
      </c>
      <c r="B49" s="14" t="s">
        <v>86</v>
      </c>
    </row>
    <row r="50" spans="1:2" x14ac:dyDescent="0.25">
      <c r="A50" s="14">
        <v>49</v>
      </c>
      <c r="B50" s="14" t="s">
        <v>87</v>
      </c>
    </row>
    <row r="51" spans="1:2" x14ac:dyDescent="0.25">
      <c r="A51" s="14">
        <v>50</v>
      </c>
      <c r="B51" s="14" t="s">
        <v>88</v>
      </c>
    </row>
    <row r="52" spans="1:2" x14ac:dyDescent="0.25">
      <c r="A52" s="14">
        <v>51</v>
      </c>
      <c r="B52" s="14" t="s">
        <v>89</v>
      </c>
    </row>
    <row r="53" spans="1:2" x14ac:dyDescent="0.25">
      <c r="A53" s="14">
        <v>52</v>
      </c>
      <c r="B53" s="14" t="s">
        <v>90</v>
      </c>
    </row>
    <row r="54" spans="1:2" x14ac:dyDescent="0.25">
      <c r="A54" s="14">
        <v>53</v>
      </c>
      <c r="B54" s="14" t="s">
        <v>91</v>
      </c>
    </row>
    <row r="55" spans="1:2" x14ac:dyDescent="0.25">
      <c r="A55" s="14">
        <v>54</v>
      </c>
      <c r="B55" s="14" t="s">
        <v>92</v>
      </c>
    </row>
    <row r="56" spans="1:2" x14ac:dyDescent="0.25">
      <c r="A56" s="14">
        <v>55</v>
      </c>
      <c r="B56" s="14" t="s">
        <v>93</v>
      </c>
    </row>
    <row r="57" spans="1:2" x14ac:dyDescent="0.25">
      <c r="A57" s="14">
        <v>56</v>
      </c>
      <c r="B57" s="14" t="s">
        <v>94</v>
      </c>
    </row>
    <row r="58" spans="1:2" x14ac:dyDescent="0.25">
      <c r="A58" s="14">
        <v>57</v>
      </c>
      <c r="B58" s="14" t="s">
        <v>95</v>
      </c>
    </row>
    <row r="59" spans="1:2" x14ac:dyDescent="0.25">
      <c r="A59" s="14">
        <v>58</v>
      </c>
      <c r="B59" s="14" t="s">
        <v>96</v>
      </c>
    </row>
    <row r="60" spans="1:2" x14ac:dyDescent="0.25">
      <c r="A60" s="14">
        <v>59</v>
      </c>
      <c r="B60" s="14" t="s">
        <v>97</v>
      </c>
    </row>
    <row r="61" spans="1:2" x14ac:dyDescent="0.25">
      <c r="A61" s="14">
        <v>60</v>
      </c>
      <c r="B61" s="14" t="s">
        <v>98</v>
      </c>
    </row>
    <row r="62" spans="1:2" x14ac:dyDescent="0.25">
      <c r="A62" s="14">
        <v>61</v>
      </c>
      <c r="B62" s="14" t="s">
        <v>99</v>
      </c>
    </row>
    <row r="63" spans="1:2" x14ac:dyDescent="0.25">
      <c r="A63" s="14">
        <v>62</v>
      </c>
      <c r="B63" s="14" t="s">
        <v>100</v>
      </c>
    </row>
    <row r="64" spans="1:2" x14ac:dyDescent="0.25">
      <c r="A64" s="14">
        <v>63</v>
      </c>
      <c r="B64" s="14" t="s">
        <v>101</v>
      </c>
    </row>
    <row r="65" spans="1:2" x14ac:dyDescent="0.25">
      <c r="A65" s="14">
        <v>64</v>
      </c>
      <c r="B65" s="14" t="s">
        <v>102</v>
      </c>
    </row>
    <row r="66" spans="1:2" x14ac:dyDescent="0.25">
      <c r="A66" s="14">
        <v>65</v>
      </c>
      <c r="B66" s="14" t="s">
        <v>103</v>
      </c>
    </row>
    <row r="67" spans="1:2" x14ac:dyDescent="0.25">
      <c r="A67" s="14">
        <v>66</v>
      </c>
      <c r="B67" s="14" t="s">
        <v>104</v>
      </c>
    </row>
    <row r="68" spans="1:2" x14ac:dyDescent="0.25">
      <c r="A68" s="14">
        <v>67</v>
      </c>
      <c r="B68" s="14" t="s">
        <v>105</v>
      </c>
    </row>
    <row r="69" spans="1:2" x14ac:dyDescent="0.25">
      <c r="A69" s="14">
        <v>68</v>
      </c>
      <c r="B69" s="14" t="s">
        <v>106</v>
      </c>
    </row>
    <row r="70" spans="1:2" x14ac:dyDescent="0.25">
      <c r="A70" s="14">
        <v>69</v>
      </c>
      <c r="B70" s="14" t="s">
        <v>107</v>
      </c>
    </row>
    <row r="71" spans="1:2" x14ac:dyDescent="0.25">
      <c r="A71" s="14">
        <v>70</v>
      </c>
      <c r="B71" s="14" t="s">
        <v>108</v>
      </c>
    </row>
    <row r="72" spans="1:2" x14ac:dyDescent="0.25">
      <c r="A72" s="14">
        <v>71</v>
      </c>
      <c r="B72" s="14" t="s">
        <v>109</v>
      </c>
    </row>
    <row r="73" spans="1:2" x14ac:dyDescent="0.25">
      <c r="A73" s="14">
        <v>72</v>
      </c>
      <c r="B73" s="14" t="s">
        <v>110</v>
      </c>
    </row>
    <row r="74" spans="1:2" x14ac:dyDescent="0.25">
      <c r="A74" s="14">
        <v>73</v>
      </c>
      <c r="B74" s="14" t="s">
        <v>111</v>
      </c>
    </row>
    <row r="75" spans="1:2" x14ac:dyDescent="0.25">
      <c r="A75" s="14">
        <v>74</v>
      </c>
      <c r="B75" s="14" t="s">
        <v>112</v>
      </c>
    </row>
    <row r="76" spans="1:2" x14ac:dyDescent="0.25">
      <c r="A76" s="14">
        <v>75</v>
      </c>
      <c r="B76" s="14" t="s">
        <v>113</v>
      </c>
    </row>
    <row r="77" spans="1:2" x14ac:dyDescent="0.25">
      <c r="A77" s="14">
        <v>76</v>
      </c>
      <c r="B77" s="14" t="s">
        <v>114</v>
      </c>
    </row>
    <row r="78" spans="1:2" x14ac:dyDescent="0.25">
      <c r="A78" s="14">
        <v>77</v>
      </c>
      <c r="B78" s="14" t="s">
        <v>115</v>
      </c>
    </row>
    <row r="79" spans="1:2" x14ac:dyDescent="0.25">
      <c r="A79" s="14">
        <v>78</v>
      </c>
      <c r="B79" s="14" t="s">
        <v>116</v>
      </c>
    </row>
    <row r="80" spans="1:2" x14ac:dyDescent="0.25">
      <c r="A80" s="14">
        <v>79</v>
      </c>
      <c r="B80" s="14" t="s">
        <v>117</v>
      </c>
    </row>
    <row r="81" spans="1:2" x14ac:dyDescent="0.25">
      <c r="A81" s="14">
        <v>80</v>
      </c>
      <c r="B81" s="14" t="s">
        <v>118</v>
      </c>
    </row>
    <row r="82" spans="1:2" x14ac:dyDescent="0.25">
      <c r="A82" s="14">
        <v>81</v>
      </c>
      <c r="B82" s="14" t="s">
        <v>119</v>
      </c>
    </row>
    <row r="83" spans="1:2" x14ac:dyDescent="0.25">
      <c r="A83" s="14">
        <v>82</v>
      </c>
      <c r="B83" s="14" t="s">
        <v>120</v>
      </c>
    </row>
    <row r="84" spans="1:2" x14ac:dyDescent="0.25">
      <c r="A84" s="14">
        <v>83</v>
      </c>
      <c r="B84" s="14" t="s">
        <v>121</v>
      </c>
    </row>
    <row r="85" spans="1:2" x14ac:dyDescent="0.25">
      <c r="A85" s="14">
        <v>84</v>
      </c>
      <c r="B85" s="14" t="s">
        <v>122</v>
      </c>
    </row>
    <row r="86" spans="1:2" x14ac:dyDescent="0.25">
      <c r="A86" s="14">
        <v>85</v>
      </c>
      <c r="B86" s="14" t="s">
        <v>123</v>
      </c>
    </row>
    <row r="87" spans="1:2" x14ac:dyDescent="0.25">
      <c r="A87" s="14">
        <v>86</v>
      </c>
      <c r="B87" s="14" t="s">
        <v>124</v>
      </c>
    </row>
    <row r="88" spans="1:2" x14ac:dyDescent="0.25">
      <c r="A88" s="14">
        <v>87</v>
      </c>
      <c r="B88" s="14" t="s">
        <v>125</v>
      </c>
    </row>
    <row r="89" spans="1:2" x14ac:dyDescent="0.25">
      <c r="A89" s="14">
        <v>88</v>
      </c>
      <c r="B89" s="14" t="s">
        <v>126</v>
      </c>
    </row>
    <row r="90" spans="1:2" x14ac:dyDescent="0.25">
      <c r="A90" s="14">
        <v>89</v>
      </c>
      <c r="B90" s="14" t="s">
        <v>127</v>
      </c>
    </row>
    <row r="91" spans="1:2" x14ac:dyDescent="0.25">
      <c r="A91" s="14">
        <v>90</v>
      </c>
      <c r="B91" s="14" t="s">
        <v>128</v>
      </c>
    </row>
    <row r="92" spans="1:2" x14ac:dyDescent="0.25">
      <c r="A92" s="14">
        <v>91</v>
      </c>
      <c r="B92" s="14" t="s">
        <v>129</v>
      </c>
    </row>
  </sheetData>
  <sheetProtection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41"/>
  <sheetViews>
    <sheetView zoomScale="150" workbookViewId="0">
      <pane ySplit="1" topLeftCell="A121" activePane="bottomLeft" state="frozen"/>
      <selection pane="bottomLeft" activeCell="A123" sqref="A123:A134"/>
    </sheetView>
  </sheetViews>
  <sheetFormatPr defaultColWidth="8.85546875" defaultRowHeight="15" x14ac:dyDescent="0.25"/>
  <cols>
    <col min="1" max="1" width="49.28515625" style="14" bestFit="1" customWidth="1"/>
    <col min="2" max="4" width="11" style="16" bestFit="1" customWidth="1"/>
    <col min="5" max="5" width="10.140625" style="16" customWidth="1"/>
    <col min="6" max="6" width="13.7109375" style="16" bestFit="1" customWidth="1"/>
    <col min="7" max="7" width="5.7109375" style="14" customWidth="1"/>
    <col min="8" max="8" width="10.85546875" style="14" customWidth="1"/>
    <col min="9" max="9" width="7" style="14" customWidth="1"/>
    <col min="10" max="10" width="4.7109375" style="14" customWidth="1"/>
    <col min="11" max="11" width="14.140625" style="14" customWidth="1"/>
    <col min="12" max="12" width="6" style="14" customWidth="1"/>
    <col min="13" max="13" width="5.42578125" style="14" customWidth="1"/>
    <col min="14" max="14" width="8.85546875" style="14"/>
    <col min="15" max="15" width="8.7109375" style="14" customWidth="1"/>
    <col min="16" max="16" width="4.7109375" style="14" customWidth="1"/>
    <col min="17" max="17" width="11.140625" style="14" customWidth="1"/>
    <col min="18" max="18" width="6.28515625" style="14" customWidth="1"/>
    <col min="19" max="19" width="11" style="14" customWidth="1"/>
    <col min="20" max="23" width="8.85546875" style="14"/>
    <col min="24" max="24" width="19.140625" style="14" bestFit="1" customWidth="1"/>
    <col min="25" max="26" width="8.85546875" style="14"/>
    <col min="27" max="27" width="19.85546875" style="14" bestFit="1" customWidth="1"/>
    <col min="28" max="28" width="3" style="14" bestFit="1" customWidth="1"/>
    <col min="29" max="29" width="8.85546875" style="14"/>
    <col min="30" max="30" width="19.42578125" style="14" bestFit="1" customWidth="1"/>
    <col min="31" max="31" width="3.7109375" style="14" bestFit="1" customWidth="1"/>
    <col min="32" max="16384" width="8.85546875" style="14"/>
  </cols>
  <sheetData>
    <row r="1" spans="1:34" x14ac:dyDescent="0.25">
      <c r="A1" s="11" t="s">
        <v>28</v>
      </c>
      <c r="B1" s="12" t="s">
        <v>130</v>
      </c>
      <c r="C1" s="12" t="s">
        <v>131</v>
      </c>
      <c r="D1" s="12" t="s">
        <v>132</v>
      </c>
      <c r="E1" s="13" t="s">
        <v>133</v>
      </c>
      <c r="F1" s="13" t="s">
        <v>134</v>
      </c>
      <c r="H1" s="11" t="s">
        <v>135</v>
      </c>
      <c r="I1" s="11"/>
      <c r="J1" s="11"/>
      <c r="K1" s="11" t="s">
        <v>136</v>
      </c>
      <c r="L1" s="11"/>
      <c r="M1" s="11"/>
      <c r="N1" s="11" t="s">
        <v>137</v>
      </c>
      <c r="O1" s="11"/>
      <c r="P1" s="11"/>
      <c r="Q1" s="11" t="s">
        <v>138</v>
      </c>
      <c r="R1" s="11"/>
      <c r="S1" s="11" t="s">
        <v>10</v>
      </c>
      <c r="T1" s="11"/>
      <c r="V1" s="11" t="s">
        <v>30</v>
      </c>
      <c r="X1" s="11" t="s">
        <v>29</v>
      </c>
      <c r="AA1" s="11" t="s">
        <v>139</v>
      </c>
      <c r="AB1" s="11"/>
      <c r="AC1" s="11"/>
      <c r="AD1" s="11" t="s">
        <v>140</v>
      </c>
      <c r="AE1" s="11"/>
      <c r="AG1" s="11" t="s">
        <v>137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141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142</v>
      </c>
      <c r="B4" s="17" t="s">
        <v>143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131</v>
      </c>
      <c r="I4" s="14">
        <v>0</v>
      </c>
      <c r="K4" s="14" t="s">
        <v>144</v>
      </c>
      <c r="L4" s="14">
        <v>-3</v>
      </c>
      <c r="N4" s="14" t="s">
        <v>145</v>
      </c>
      <c r="O4" s="14">
        <v>0</v>
      </c>
      <c r="Q4" s="14" t="s">
        <v>146</v>
      </c>
      <c r="S4" s="14" t="s">
        <v>15</v>
      </c>
      <c r="T4" s="14">
        <v>0.5</v>
      </c>
      <c r="V4" s="14" t="s">
        <v>130</v>
      </c>
      <c r="X4" s="14" t="s">
        <v>147</v>
      </c>
      <c r="Y4" s="14">
        <v>3</v>
      </c>
      <c r="AA4" s="14" t="s">
        <v>131</v>
      </c>
      <c r="AB4" s="14">
        <v>0</v>
      </c>
      <c r="AD4" s="14" t="s">
        <v>144</v>
      </c>
      <c r="AE4" s="14">
        <v>-5</v>
      </c>
      <c r="AG4" s="14" t="s">
        <v>145</v>
      </c>
      <c r="AH4" s="14">
        <v>0</v>
      </c>
    </row>
    <row r="5" spans="1:34" x14ac:dyDescent="0.25">
      <c r="A5" s="14" t="s">
        <v>148</v>
      </c>
      <c r="B5" s="17" t="s">
        <v>143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149</v>
      </c>
      <c r="I5" s="14">
        <v>3</v>
      </c>
      <c r="K5" s="14" t="s">
        <v>150</v>
      </c>
      <c r="L5" s="14">
        <v>-3</v>
      </c>
      <c r="N5" s="14" t="s">
        <v>151</v>
      </c>
      <c r="O5" s="14">
        <v>6</v>
      </c>
      <c r="Q5" s="14" t="s">
        <v>152</v>
      </c>
      <c r="V5" s="14" t="s">
        <v>153</v>
      </c>
      <c r="X5" s="14" t="s">
        <v>23</v>
      </c>
      <c r="Y5" s="14">
        <v>4</v>
      </c>
      <c r="AA5" s="14" t="s">
        <v>149</v>
      </c>
      <c r="AB5" s="14">
        <v>5</v>
      </c>
      <c r="AD5" s="14" t="s">
        <v>150</v>
      </c>
      <c r="AE5" s="14">
        <v>-5</v>
      </c>
      <c r="AG5" s="14" t="s">
        <v>151</v>
      </c>
      <c r="AH5" s="14">
        <v>9</v>
      </c>
    </row>
    <row r="6" spans="1:34" x14ac:dyDescent="0.25">
      <c r="A6" s="14" t="s">
        <v>154</v>
      </c>
      <c r="B6" s="17" t="s">
        <v>143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155</v>
      </c>
      <c r="I6" s="14">
        <v>6</v>
      </c>
      <c r="K6" s="14" t="s">
        <v>156</v>
      </c>
      <c r="L6" s="14">
        <v>-3</v>
      </c>
      <c r="Q6" s="14" t="s">
        <v>157</v>
      </c>
      <c r="AA6" s="14" t="s">
        <v>155</v>
      </c>
      <c r="AB6" s="14">
        <v>10</v>
      </c>
      <c r="AD6" s="14" t="s">
        <v>156</v>
      </c>
      <c r="AE6" s="14">
        <v>-5</v>
      </c>
    </row>
    <row r="7" spans="1:34" x14ac:dyDescent="0.25">
      <c r="A7" s="14" t="s">
        <v>158</v>
      </c>
      <c r="B7" s="17" t="s">
        <v>143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159</v>
      </c>
      <c r="I7" s="14">
        <v>10</v>
      </c>
      <c r="K7" s="14" t="s">
        <v>160</v>
      </c>
      <c r="L7" s="14">
        <v>-6</v>
      </c>
      <c r="Q7" s="14" t="s">
        <v>161</v>
      </c>
      <c r="AA7" s="14" t="s">
        <v>159</v>
      </c>
      <c r="AB7" s="14">
        <v>15</v>
      </c>
      <c r="AD7" s="14" t="s">
        <v>160</v>
      </c>
      <c r="AE7" s="14">
        <v>-10</v>
      </c>
    </row>
    <row r="8" spans="1:34" x14ac:dyDescent="0.25">
      <c r="A8" s="14" t="s">
        <v>162</v>
      </c>
      <c r="B8" s="17" t="s">
        <v>143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163</v>
      </c>
      <c r="L8" s="14">
        <v>-6</v>
      </c>
      <c r="AD8" s="14" t="s">
        <v>163</v>
      </c>
      <c r="AE8" s="14">
        <v>-10</v>
      </c>
    </row>
    <row r="9" spans="1:34" x14ac:dyDescent="0.25">
      <c r="A9" s="14" t="s">
        <v>164</v>
      </c>
      <c r="B9" s="18">
        <v>2</v>
      </c>
      <c r="C9" s="18">
        <v>3</v>
      </c>
      <c r="D9" s="17" t="s">
        <v>143</v>
      </c>
      <c r="E9" s="16">
        <v>0</v>
      </c>
      <c r="F9" s="16">
        <v>1</v>
      </c>
    </row>
    <row r="10" spans="1:34" x14ac:dyDescent="0.25">
      <c r="A10" s="14" t="s">
        <v>165</v>
      </c>
      <c r="B10" s="18">
        <v>2</v>
      </c>
      <c r="C10" s="18">
        <v>3</v>
      </c>
      <c r="D10" s="17" t="s">
        <v>143</v>
      </c>
      <c r="E10" s="16">
        <v>0</v>
      </c>
      <c r="F10" s="16">
        <v>1</v>
      </c>
    </row>
    <row r="11" spans="1:34" x14ac:dyDescent="0.25">
      <c r="A11" s="14" t="s">
        <v>166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 x14ac:dyDescent="0.25">
      <c r="A12" s="14" t="s">
        <v>167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 x14ac:dyDescent="0.25">
      <c r="A13" s="14" t="s">
        <v>168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 x14ac:dyDescent="0.25">
      <c r="A14" s="14" t="s">
        <v>169</v>
      </c>
      <c r="B14" s="18">
        <f t="shared" ref="B14:B21" si="4">C14-3</f>
        <v>10</v>
      </c>
      <c r="C14" s="18">
        <v>13</v>
      </c>
      <c r="D14" s="18">
        <f t="shared" ref="D14:D61" si="5">C14+3</f>
        <v>16</v>
      </c>
      <c r="E14" s="16">
        <v>0</v>
      </c>
      <c r="F14" s="16">
        <v>2</v>
      </c>
    </row>
    <row r="15" spans="1:34" x14ac:dyDescent="0.25">
      <c r="A15" s="14" t="s">
        <v>170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 x14ac:dyDescent="0.25">
      <c r="A16" s="14" t="s">
        <v>171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 x14ac:dyDescent="0.25">
      <c r="A17" s="14" t="s">
        <v>172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 x14ac:dyDescent="0.25">
      <c r="A18" s="14" t="s">
        <v>173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 x14ac:dyDescent="0.25">
      <c r="A19" s="14" t="s">
        <v>174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 x14ac:dyDescent="0.25">
      <c r="A20" s="14" t="s">
        <v>175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 x14ac:dyDescent="0.25">
      <c r="A21" s="14" t="s">
        <v>176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 x14ac:dyDescent="0.25">
      <c r="A22" s="14" t="s">
        <v>177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 x14ac:dyDescent="0.25">
      <c r="A23" s="14" t="s">
        <v>178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 x14ac:dyDescent="0.25">
      <c r="A24" s="14" t="s">
        <v>179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 x14ac:dyDescent="0.25">
      <c r="A25" s="14" t="s">
        <v>180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 x14ac:dyDescent="0.25">
      <c r="A26" s="14" t="s">
        <v>181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 x14ac:dyDescent="0.25">
      <c r="A27" s="14" t="s">
        <v>182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 x14ac:dyDescent="0.25">
      <c r="A28" s="14" t="s">
        <v>183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 x14ac:dyDescent="0.25">
      <c r="A29" s="14" t="s">
        <v>184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 x14ac:dyDescent="0.25">
      <c r="A30" s="14" t="s">
        <v>185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 x14ac:dyDescent="0.25">
      <c r="A31" s="14" t="s">
        <v>186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 x14ac:dyDescent="0.25">
      <c r="A32" s="14" t="s">
        <v>187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 x14ac:dyDescent="0.25">
      <c r="A33" s="14" t="s">
        <v>188</v>
      </c>
      <c r="B33" s="18">
        <f t="shared" ref="B33:B61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 x14ac:dyDescent="0.25">
      <c r="A34" s="14" t="s">
        <v>189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 x14ac:dyDescent="0.25">
      <c r="A35" s="14" t="s">
        <v>190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 x14ac:dyDescent="0.25">
      <c r="A36" s="14" t="s">
        <v>191</v>
      </c>
      <c r="B36" s="18">
        <f t="shared" ref="B36:B37" si="17">C36-3</f>
        <v>8</v>
      </c>
      <c r="C36" s="18">
        <v>11</v>
      </c>
      <c r="D36" s="18">
        <f t="shared" ref="D36:D37" si="18">C36+3</f>
        <v>14</v>
      </c>
      <c r="E36" s="16">
        <v>0</v>
      </c>
      <c r="F36" s="16">
        <v>2</v>
      </c>
    </row>
    <row r="37" spans="1:6" x14ac:dyDescent="0.25">
      <c r="A37" s="14" t="s">
        <v>192</v>
      </c>
      <c r="B37" s="18">
        <f t="shared" si="17"/>
        <v>9</v>
      </c>
      <c r="C37" s="18">
        <v>12</v>
      </c>
      <c r="D37" s="18">
        <f t="shared" si="18"/>
        <v>15</v>
      </c>
      <c r="E37" s="16">
        <v>0</v>
      </c>
      <c r="F37" s="16">
        <v>2</v>
      </c>
    </row>
    <row r="38" spans="1:6" x14ac:dyDescent="0.25">
      <c r="A38" s="14" t="s">
        <v>193</v>
      </c>
      <c r="B38" s="18">
        <f t="shared" si="16"/>
        <v>11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 x14ac:dyDescent="0.25">
      <c r="A39" s="14" t="s">
        <v>194</v>
      </c>
      <c r="B39" s="18">
        <f t="shared" si="16"/>
        <v>11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 x14ac:dyDescent="0.25">
      <c r="A40" s="14" t="s">
        <v>195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 x14ac:dyDescent="0.25">
      <c r="A41" s="14" t="s">
        <v>196</v>
      </c>
      <c r="B41" s="18">
        <f t="shared" ref="B41:B42" si="19">C41-3</f>
        <v>9</v>
      </c>
      <c r="C41" s="18">
        <v>12</v>
      </c>
      <c r="D41" s="18">
        <f t="shared" ref="D41:D42" si="20">C41+3</f>
        <v>15</v>
      </c>
      <c r="E41" s="16">
        <v>0</v>
      </c>
      <c r="F41" s="16">
        <v>2</v>
      </c>
    </row>
    <row r="42" spans="1:6" x14ac:dyDescent="0.25">
      <c r="A42" s="14" t="s">
        <v>197</v>
      </c>
      <c r="B42" s="18">
        <f t="shared" si="19"/>
        <v>10</v>
      </c>
      <c r="C42" s="18">
        <v>13</v>
      </c>
      <c r="D42" s="18">
        <f t="shared" si="20"/>
        <v>16</v>
      </c>
      <c r="E42" s="16">
        <v>0</v>
      </c>
      <c r="F42" s="16">
        <v>2</v>
      </c>
    </row>
    <row r="43" spans="1:6" x14ac:dyDescent="0.25">
      <c r="A43" s="14" t="s">
        <v>198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 x14ac:dyDescent="0.25">
      <c r="A44" s="14" t="s">
        <v>199</v>
      </c>
      <c r="B44" s="18">
        <f t="shared" ref="B44" si="21">C44-3</f>
        <v>12</v>
      </c>
      <c r="C44" s="18">
        <v>15</v>
      </c>
      <c r="D44" s="18">
        <f t="shared" ref="D44" si="22">C44+3</f>
        <v>18</v>
      </c>
      <c r="E44" s="16">
        <v>0</v>
      </c>
      <c r="F44" s="16">
        <v>2</v>
      </c>
    </row>
    <row r="45" spans="1:6" x14ac:dyDescent="0.25">
      <c r="A45" s="14" t="s">
        <v>200</v>
      </c>
      <c r="B45" s="18">
        <f t="shared" ref="B45:B46" si="23">C45-3</f>
        <v>8</v>
      </c>
      <c r="C45" s="18">
        <v>11</v>
      </c>
      <c r="D45" s="18">
        <f t="shared" ref="D45:D46" si="24">C45+3</f>
        <v>14</v>
      </c>
      <c r="E45" s="16">
        <v>0</v>
      </c>
      <c r="F45" s="16">
        <v>2</v>
      </c>
    </row>
    <row r="46" spans="1:6" x14ac:dyDescent="0.25">
      <c r="A46" s="14" t="s">
        <v>201</v>
      </c>
      <c r="B46" s="18">
        <f t="shared" si="23"/>
        <v>9</v>
      </c>
      <c r="C46" s="18">
        <v>12</v>
      </c>
      <c r="D46" s="18">
        <f t="shared" si="24"/>
        <v>15</v>
      </c>
      <c r="E46" s="16">
        <v>0</v>
      </c>
      <c r="F46" s="16">
        <v>2</v>
      </c>
    </row>
    <row r="47" spans="1:6" x14ac:dyDescent="0.25">
      <c r="A47" s="14" t="s">
        <v>202</v>
      </c>
      <c r="B47" s="18">
        <f t="shared" ref="B47" si="25">C47-3</f>
        <v>11</v>
      </c>
      <c r="C47" s="18">
        <v>14</v>
      </c>
      <c r="D47" s="18">
        <f t="shared" ref="D47" si="26">C47+3</f>
        <v>17</v>
      </c>
      <c r="E47" s="16">
        <v>0</v>
      </c>
      <c r="F47" s="16">
        <v>2</v>
      </c>
    </row>
    <row r="48" spans="1:6" x14ac:dyDescent="0.25">
      <c r="A48" s="14" t="s">
        <v>203</v>
      </c>
      <c r="B48" s="18">
        <f t="shared" si="16"/>
        <v>11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 x14ac:dyDescent="0.25">
      <c r="A49" s="14" t="s">
        <v>204</v>
      </c>
      <c r="B49" s="18">
        <f t="shared" si="16"/>
        <v>10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 x14ac:dyDescent="0.25">
      <c r="A50" s="14" t="s">
        <v>205</v>
      </c>
      <c r="B50" s="18">
        <f t="shared" si="16"/>
        <v>11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 x14ac:dyDescent="0.25">
      <c r="A51" s="14" t="s">
        <v>206</v>
      </c>
      <c r="B51" s="18">
        <f t="shared" ref="B51:B52" si="27">C51-3</f>
        <v>13</v>
      </c>
      <c r="C51" s="18">
        <v>16</v>
      </c>
      <c r="D51" s="18">
        <f t="shared" ref="D51:D52" si="28">C51+3</f>
        <v>19</v>
      </c>
      <c r="E51" s="16">
        <v>0</v>
      </c>
      <c r="F51" s="16">
        <v>2</v>
      </c>
    </row>
    <row r="52" spans="1:16" x14ac:dyDescent="0.25">
      <c r="A52" s="14" t="s">
        <v>207</v>
      </c>
      <c r="B52" s="18">
        <f t="shared" si="27"/>
        <v>13</v>
      </c>
      <c r="C52" s="18">
        <v>16</v>
      </c>
      <c r="D52" s="18">
        <f t="shared" si="28"/>
        <v>19</v>
      </c>
      <c r="E52" s="16">
        <v>0</v>
      </c>
      <c r="F52" s="16">
        <v>2</v>
      </c>
    </row>
    <row r="53" spans="1:16" x14ac:dyDescent="0.25">
      <c r="A53" s="14" t="s">
        <v>208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 x14ac:dyDescent="0.25">
      <c r="A54" s="14" t="s">
        <v>209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 x14ac:dyDescent="0.25">
      <c r="A55" s="14" t="s">
        <v>210</v>
      </c>
      <c r="B55" s="18">
        <f t="shared" si="16"/>
        <v>12</v>
      </c>
      <c r="C55" s="18">
        <v>15</v>
      </c>
      <c r="D55" s="18">
        <f t="shared" si="5"/>
        <v>18</v>
      </c>
      <c r="E55" s="16">
        <v>0</v>
      </c>
      <c r="F55" s="16">
        <v>2</v>
      </c>
    </row>
    <row r="56" spans="1:16" x14ac:dyDescent="0.25">
      <c r="A56" s="14" t="s">
        <v>211</v>
      </c>
      <c r="B56" s="18">
        <f t="shared" si="16"/>
        <v>15</v>
      </c>
      <c r="C56" s="18">
        <v>18</v>
      </c>
      <c r="D56" s="18">
        <f t="shared" si="5"/>
        <v>21</v>
      </c>
      <c r="E56" s="16">
        <v>0</v>
      </c>
      <c r="F56" s="16">
        <v>2</v>
      </c>
    </row>
    <row r="57" spans="1:16" x14ac:dyDescent="0.25">
      <c r="A57" s="14" t="s">
        <v>212</v>
      </c>
      <c r="B57" s="18">
        <f t="shared" si="16"/>
        <v>10</v>
      </c>
      <c r="C57" s="18">
        <v>13</v>
      </c>
      <c r="D57" s="18">
        <f t="shared" si="5"/>
        <v>16</v>
      </c>
      <c r="E57" s="16">
        <v>0</v>
      </c>
      <c r="F57" s="16">
        <v>2</v>
      </c>
    </row>
    <row r="58" spans="1:16" x14ac:dyDescent="0.25">
      <c r="A58" s="14" t="s">
        <v>213</v>
      </c>
      <c r="B58" s="18">
        <f t="shared" si="16"/>
        <v>10</v>
      </c>
      <c r="C58" s="18">
        <v>13</v>
      </c>
      <c r="D58" s="18">
        <f t="shared" ref="D58" si="29">C58+3</f>
        <v>16</v>
      </c>
      <c r="E58" s="16">
        <v>0</v>
      </c>
      <c r="F58" s="16">
        <v>2</v>
      </c>
    </row>
    <row r="59" spans="1:16" x14ac:dyDescent="0.25">
      <c r="A59" s="14" t="s">
        <v>214</v>
      </c>
      <c r="B59" s="18">
        <f t="shared" ref="B59" si="30">C59-3</f>
        <v>17</v>
      </c>
      <c r="C59" s="18">
        <v>20</v>
      </c>
      <c r="D59" s="18">
        <f t="shared" ref="D59" si="31">C59+3</f>
        <v>23</v>
      </c>
      <c r="E59" s="16">
        <v>0</v>
      </c>
      <c r="F59" s="16">
        <v>2</v>
      </c>
    </row>
    <row r="60" spans="1:16" x14ac:dyDescent="0.25">
      <c r="A60" s="14" t="s">
        <v>215</v>
      </c>
      <c r="B60" s="18">
        <f t="shared" si="16"/>
        <v>14</v>
      </c>
      <c r="C60" s="18">
        <v>17</v>
      </c>
      <c r="D60" s="18">
        <f t="shared" si="5"/>
        <v>20</v>
      </c>
      <c r="E60" s="16">
        <v>0</v>
      </c>
      <c r="F60" s="16">
        <v>2</v>
      </c>
    </row>
    <row r="61" spans="1:16" x14ac:dyDescent="0.25">
      <c r="A61" s="14" t="s">
        <v>216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  <c r="P61" s="11"/>
    </row>
    <row r="62" spans="1:16" x14ac:dyDescent="0.25">
      <c r="A62" s="14" t="s">
        <v>217</v>
      </c>
      <c r="B62" s="18">
        <f t="shared" ref="B62:B64" si="32">C62-3</f>
        <v>17</v>
      </c>
      <c r="C62" s="18">
        <v>20</v>
      </c>
      <c r="D62" s="18">
        <f t="shared" ref="D62:D64" si="33">C62+3</f>
        <v>23</v>
      </c>
      <c r="E62" s="16">
        <v>0</v>
      </c>
      <c r="F62" s="16">
        <v>2</v>
      </c>
      <c r="P62" s="11"/>
    </row>
    <row r="63" spans="1:16" x14ac:dyDescent="0.25">
      <c r="A63" s="14" t="s">
        <v>218</v>
      </c>
      <c r="B63" s="18">
        <f t="shared" si="32"/>
        <v>16</v>
      </c>
      <c r="C63" s="18">
        <v>19</v>
      </c>
      <c r="D63" s="18">
        <f t="shared" si="33"/>
        <v>22</v>
      </c>
      <c r="E63" s="16">
        <v>0</v>
      </c>
      <c r="F63" s="16">
        <v>2</v>
      </c>
      <c r="P63" s="11"/>
    </row>
    <row r="64" spans="1:16" x14ac:dyDescent="0.25">
      <c r="A64" s="14" t="s">
        <v>219</v>
      </c>
      <c r="B64" s="18">
        <f t="shared" si="32"/>
        <v>19</v>
      </c>
      <c r="C64" s="18">
        <v>22</v>
      </c>
      <c r="D64" s="18">
        <f t="shared" si="33"/>
        <v>25</v>
      </c>
      <c r="E64" s="16">
        <v>0</v>
      </c>
      <c r="F64" s="16">
        <v>2</v>
      </c>
      <c r="P64" s="11"/>
    </row>
    <row r="65" spans="1:11" x14ac:dyDescent="0.25">
      <c r="A65" s="14" t="s">
        <v>220</v>
      </c>
      <c r="B65" s="18">
        <f>C65-3</f>
        <v>14</v>
      </c>
      <c r="C65" s="18">
        <v>17</v>
      </c>
      <c r="D65" s="18">
        <f>C65+3</f>
        <v>20</v>
      </c>
      <c r="E65" s="16">
        <v>0</v>
      </c>
      <c r="F65" s="16">
        <v>2</v>
      </c>
      <c r="K65" s="15"/>
    </row>
    <row r="66" spans="1:11" x14ac:dyDescent="0.25">
      <c r="A66" s="14" t="s">
        <v>221</v>
      </c>
      <c r="B66" s="18">
        <f>C66-3</f>
        <v>16</v>
      </c>
      <c r="C66" s="18">
        <v>19</v>
      </c>
      <c r="D66" s="18">
        <f>C66+3</f>
        <v>22</v>
      </c>
      <c r="E66" s="16">
        <v>0</v>
      </c>
      <c r="F66" s="16">
        <v>2</v>
      </c>
      <c r="K66" s="15"/>
    </row>
    <row r="67" spans="1:11" x14ac:dyDescent="0.25">
      <c r="A67" s="14" t="s">
        <v>222</v>
      </c>
      <c r="B67" s="18">
        <f>C67-3</f>
        <v>17</v>
      </c>
      <c r="C67" s="18">
        <v>20</v>
      </c>
      <c r="D67" s="18">
        <f>C67+3</f>
        <v>23</v>
      </c>
      <c r="E67" s="16">
        <v>0</v>
      </c>
      <c r="F67" s="16">
        <v>2</v>
      </c>
    </row>
    <row r="68" spans="1:11" x14ac:dyDescent="0.25">
      <c r="A68" s="14" t="s">
        <v>223</v>
      </c>
      <c r="B68" s="18">
        <f t="shared" ref="B68:B80" si="34">C68-3</f>
        <v>18</v>
      </c>
      <c r="C68" s="18">
        <v>21</v>
      </c>
      <c r="D68" s="18">
        <f t="shared" ref="D68:D80" si="35">C68+3</f>
        <v>24</v>
      </c>
      <c r="E68" s="16">
        <v>0</v>
      </c>
      <c r="F68" s="16">
        <v>2</v>
      </c>
    </row>
    <row r="69" spans="1:11" x14ac:dyDescent="0.25">
      <c r="A69" s="14" t="s">
        <v>224</v>
      </c>
      <c r="B69" s="18">
        <f t="shared" si="34"/>
        <v>16</v>
      </c>
      <c r="C69" s="18">
        <v>19</v>
      </c>
      <c r="D69" s="18">
        <f t="shared" si="35"/>
        <v>22</v>
      </c>
      <c r="E69" s="16">
        <v>0</v>
      </c>
      <c r="F69" s="16">
        <v>2</v>
      </c>
    </row>
    <row r="70" spans="1:11" x14ac:dyDescent="0.25">
      <c r="A70" s="14" t="s">
        <v>225</v>
      </c>
      <c r="B70" s="18">
        <f t="shared" si="34"/>
        <v>17</v>
      </c>
      <c r="C70" s="18">
        <v>20</v>
      </c>
      <c r="D70" s="18">
        <f t="shared" si="35"/>
        <v>23</v>
      </c>
      <c r="E70" s="16">
        <v>0</v>
      </c>
      <c r="F70" s="16">
        <v>2</v>
      </c>
    </row>
    <row r="71" spans="1:11" x14ac:dyDescent="0.25">
      <c r="A71" s="14" t="s">
        <v>226</v>
      </c>
      <c r="B71" s="18">
        <f t="shared" si="34"/>
        <v>12</v>
      </c>
      <c r="C71" s="18">
        <v>15</v>
      </c>
      <c r="D71" s="18">
        <f t="shared" si="35"/>
        <v>18</v>
      </c>
      <c r="E71" s="16">
        <v>0</v>
      </c>
      <c r="F71" s="16">
        <v>2</v>
      </c>
    </row>
    <row r="72" spans="1:11" x14ac:dyDescent="0.25">
      <c r="A72" s="14" t="s">
        <v>227</v>
      </c>
      <c r="B72" s="18">
        <f t="shared" ref="B72:B75" si="36">C72-3</f>
        <v>14</v>
      </c>
      <c r="C72" s="18">
        <v>17</v>
      </c>
      <c r="D72" s="18">
        <f t="shared" ref="D72:D75" si="37">C72+3</f>
        <v>20</v>
      </c>
      <c r="E72" s="16">
        <v>0</v>
      </c>
      <c r="F72" s="16">
        <v>2</v>
      </c>
    </row>
    <row r="73" spans="1:11" x14ac:dyDescent="0.25">
      <c r="A73" s="14" t="s">
        <v>228</v>
      </c>
      <c r="B73" s="18">
        <f t="shared" si="36"/>
        <v>13</v>
      </c>
      <c r="C73" s="18">
        <v>16</v>
      </c>
      <c r="D73" s="18">
        <f t="shared" si="37"/>
        <v>19</v>
      </c>
      <c r="E73" s="16">
        <v>0</v>
      </c>
      <c r="F73" s="16">
        <v>2</v>
      </c>
    </row>
    <row r="74" spans="1:11" x14ac:dyDescent="0.25">
      <c r="A74" s="14" t="s">
        <v>229</v>
      </c>
      <c r="B74" s="18">
        <f t="shared" si="36"/>
        <v>15</v>
      </c>
      <c r="C74" s="18">
        <v>18</v>
      </c>
      <c r="D74" s="18">
        <f t="shared" si="37"/>
        <v>21</v>
      </c>
      <c r="E74" s="16">
        <v>0</v>
      </c>
      <c r="F74" s="16">
        <v>2</v>
      </c>
    </row>
    <row r="75" spans="1:11" x14ac:dyDescent="0.25">
      <c r="A75" s="14" t="s">
        <v>230</v>
      </c>
      <c r="B75" s="18">
        <f t="shared" si="36"/>
        <v>16</v>
      </c>
      <c r="C75" s="18">
        <v>19</v>
      </c>
      <c r="D75" s="18">
        <f t="shared" si="37"/>
        <v>22</v>
      </c>
      <c r="E75" s="16">
        <v>0</v>
      </c>
      <c r="F75" s="16">
        <v>2</v>
      </c>
    </row>
    <row r="76" spans="1:11" x14ac:dyDescent="0.25">
      <c r="A76" s="14" t="s">
        <v>231</v>
      </c>
      <c r="B76" s="18">
        <f t="shared" ref="B76" si="38">C76-3</f>
        <v>11</v>
      </c>
      <c r="C76" s="18">
        <v>14</v>
      </c>
      <c r="D76" s="18">
        <f t="shared" ref="D76" si="39">C76+3</f>
        <v>17</v>
      </c>
      <c r="E76" s="16">
        <v>0</v>
      </c>
      <c r="F76" s="16">
        <v>2</v>
      </c>
    </row>
    <row r="77" spans="1:11" x14ac:dyDescent="0.25">
      <c r="A77" s="14" t="s">
        <v>232</v>
      </c>
      <c r="B77" s="18">
        <f t="shared" si="34"/>
        <v>12</v>
      </c>
      <c r="C77" s="18">
        <v>15</v>
      </c>
      <c r="D77" s="18">
        <f t="shared" si="35"/>
        <v>18</v>
      </c>
      <c r="E77" s="16">
        <v>0</v>
      </c>
      <c r="F77" s="16">
        <v>2</v>
      </c>
    </row>
    <row r="78" spans="1:11" x14ac:dyDescent="0.25">
      <c r="A78" s="14" t="s">
        <v>233</v>
      </c>
      <c r="B78" s="18">
        <f t="shared" si="34"/>
        <v>15</v>
      </c>
      <c r="C78" s="18">
        <v>18</v>
      </c>
      <c r="D78" s="18">
        <f t="shared" si="35"/>
        <v>21</v>
      </c>
      <c r="E78" s="16">
        <v>0</v>
      </c>
      <c r="F78" s="16">
        <v>2</v>
      </c>
    </row>
    <row r="79" spans="1:11" x14ac:dyDescent="0.25">
      <c r="A79" s="14" t="s">
        <v>234</v>
      </c>
      <c r="B79" s="18">
        <f t="shared" si="34"/>
        <v>17</v>
      </c>
      <c r="C79" s="18">
        <v>20</v>
      </c>
      <c r="D79" s="18">
        <f t="shared" si="35"/>
        <v>23</v>
      </c>
      <c r="E79" s="16">
        <v>0</v>
      </c>
      <c r="F79" s="16">
        <v>2</v>
      </c>
    </row>
    <row r="80" spans="1:11" x14ac:dyDescent="0.25">
      <c r="A80" s="14" t="s">
        <v>235</v>
      </c>
      <c r="B80" s="18">
        <f t="shared" si="34"/>
        <v>14</v>
      </c>
      <c r="C80" s="18">
        <v>17</v>
      </c>
      <c r="D80" s="18">
        <f t="shared" si="35"/>
        <v>20</v>
      </c>
      <c r="E80" s="16">
        <v>0</v>
      </c>
      <c r="F80" s="16">
        <v>2</v>
      </c>
    </row>
    <row r="81" spans="1:6" x14ac:dyDescent="0.25">
      <c r="A81" s="14" t="s">
        <v>236</v>
      </c>
      <c r="B81" s="18">
        <v>4</v>
      </c>
      <c r="C81" s="18">
        <v>8</v>
      </c>
      <c r="D81" s="18" t="s">
        <v>143</v>
      </c>
      <c r="E81" s="16">
        <v>0</v>
      </c>
      <c r="F81" s="16">
        <v>2</v>
      </c>
    </row>
    <row r="82" spans="1:6" x14ac:dyDescent="0.25">
      <c r="A82" s="14" t="s">
        <v>237</v>
      </c>
      <c r="B82" s="18">
        <v>8</v>
      </c>
      <c r="C82" s="18">
        <v>12</v>
      </c>
      <c r="D82" s="17" t="s">
        <v>143</v>
      </c>
      <c r="E82" s="16">
        <v>0</v>
      </c>
      <c r="F82" s="16">
        <v>1</v>
      </c>
    </row>
    <row r="83" spans="1:6" x14ac:dyDescent="0.25">
      <c r="A83" s="14" t="s">
        <v>238</v>
      </c>
      <c r="B83" s="18">
        <v>8</v>
      </c>
      <c r="C83" s="18">
        <v>12</v>
      </c>
      <c r="D83" s="17" t="s">
        <v>143</v>
      </c>
      <c r="E83" s="16">
        <v>0</v>
      </c>
      <c r="F83" s="16">
        <v>1</v>
      </c>
    </row>
    <row r="84" spans="1:6" x14ac:dyDescent="0.25">
      <c r="A84" s="14" t="s">
        <v>239</v>
      </c>
      <c r="B84" s="18">
        <v>8</v>
      </c>
      <c r="C84" s="18">
        <v>12</v>
      </c>
      <c r="D84" s="17" t="s">
        <v>143</v>
      </c>
      <c r="E84" s="16">
        <v>0</v>
      </c>
      <c r="F84" s="16">
        <v>1</v>
      </c>
    </row>
    <row r="85" spans="1:6" x14ac:dyDescent="0.25">
      <c r="A85" s="14" t="s">
        <v>240</v>
      </c>
      <c r="B85" s="18">
        <v>10</v>
      </c>
      <c r="C85" s="18">
        <v>14</v>
      </c>
      <c r="D85" s="17" t="s">
        <v>143</v>
      </c>
      <c r="E85" s="16">
        <v>0</v>
      </c>
      <c r="F85" s="16">
        <v>1</v>
      </c>
    </row>
    <row r="86" spans="1:6" x14ac:dyDescent="0.25">
      <c r="A86" s="14" t="s">
        <v>241</v>
      </c>
      <c r="B86" s="18">
        <f>C86-2</f>
        <v>4</v>
      </c>
      <c r="C86" s="18">
        <v>6</v>
      </c>
      <c r="D86" s="17" t="s">
        <v>143</v>
      </c>
      <c r="E86" s="16">
        <v>0</v>
      </c>
      <c r="F86" s="16">
        <v>1</v>
      </c>
    </row>
    <row r="87" spans="1:6" x14ac:dyDescent="0.25">
      <c r="A87" s="14" t="s">
        <v>242</v>
      </c>
      <c r="B87" s="18">
        <f>C87-2</f>
        <v>8</v>
      </c>
      <c r="C87" s="18">
        <v>10</v>
      </c>
      <c r="D87" s="18">
        <f>C87+2</f>
        <v>12</v>
      </c>
      <c r="E87" s="16">
        <v>0</v>
      </c>
      <c r="F87" s="16">
        <v>1</v>
      </c>
    </row>
    <row r="88" spans="1:6" x14ac:dyDescent="0.25">
      <c r="A88" s="14" t="s">
        <v>243</v>
      </c>
      <c r="B88" s="18">
        <f>C88-2</f>
        <v>8</v>
      </c>
      <c r="C88" s="18">
        <v>10</v>
      </c>
      <c r="D88" s="18">
        <f>C88+2</f>
        <v>12</v>
      </c>
      <c r="E88" s="16">
        <v>0</v>
      </c>
      <c r="F88" s="16">
        <v>1</v>
      </c>
    </row>
    <row r="89" spans="1:6" x14ac:dyDescent="0.25">
      <c r="A89" s="14" t="s">
        <v>244</v>
      </c>
      <c r="B89" s="18">
        <f t="shared" ref="B89:B93" si="40">C89-2</f>
        <v>4</v>
      </c>
      <c r="C89" s="18">
        <v>6</v>
      </c>
      <c r="D89" s="18">
        <v>7</v>
      </c>
      <c r="E89" s="16">
        <v>1</v>
      </c>
      <c r="F89" s="16">
        <v>1</v>
      </c>
    </row>
    <row r="90" spans="1:6" x14ac:dyDescent="0.25">
      <c r="A90" s="14" t="s">
        <v>245</v>
      </c>
      <c r="B90" s="18">
        <f t="shared" si="40"/>
        <v>4</v>
      </c>
      <c r="C90" s="18">
        <v>6</v>
      </c>
      <c r="D90" s="18">
        <v>7</v>
      </c>
      <c r="E90" s="16">
        <v>1</v>
      </c>
      <c r="F90" s="16">
        <v>1</v>
      </c>
    </row>
    <row r="91" spans="1:6" x14ac:dyDescent="0.25">
      <c r="A91" s="14" t="s">
        <v>246</v>
      </c>
      <c r="B91" s="18">
        <f t="shared" si="40"/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 x14ac:dyDescent="0.25">
      <c r="A92" s="14" t="s">
        <v>247</v>
      </c>
      <c r="B92" s="18">
        <f t="shared" si="40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 x14ac:dyDescent="0.25">
      <c r="A93" s="14" t="s">
        <v>248</v>
      </c>
      <c r="B93" s="18">
        <f t="shared" si="40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 x14ac:dyDescent="0.25">
      <c r="A94" s="14" t="s">
        <v>249</v>
      </c>
      <c r="B94" s="18">
        <v>4</v>
      </c>
      <c r="C94" s="18">
        <v>5</v>
      </c>
      <c r="D94" s="18">
        <v>6</v>
      </c>
      <c r="E94" s="16">
        <v>1</v>
      </c>
      <c r="F94" s="16">
        <v>1</v>
      </c>
    </row>
    <row r="95" spans="1:6" x14ac:dyDescent="0.25">
      <c r="A95" s="14" t="s">
        <v>250</v>
      </c>
      <c r="B95" s="18">
        <v>5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25">
      <c r="A96" s="14" t="s">
        <v>251</v>
      </c>
      <c r="B96" s="18">
        <f t="shared" ref="B96:B136" si="41">C96-2</f>
        <v>5</v>
      </c>
      <c r="C96" s="18">
        <v>7</v>
      </c>
      <c r="D96" s="18">
        <f t="shared" ref="D96:D138" si="42">C96+2</f>
        <v>9</v>
      </c>
      <c r="E96" s="16">
        <v>0</v>
      </c>
      <c r="F96" s="16">
        <v>1</v>
      </c>
    </row>
    <row r="97" spans="1:6" x14ac:dyDescent="0.25">
      <c r="A97" s="14" t="s">
        <v>252</v>
      </c>
      <c r="B97" s="18">
        <f t="shared" si="41"/>
        <v>6</v>
      </c>
      <c r="C97" s="18">
        <v>8</v>
      </c>
      <c r="D97" s="18">
        <f t="shared" ref="D97" si="43">C97+2</f>
        <v>10</v>
      </c>
      <c r="E97" s="16">
        <v>0</v>
      </c>
      <c r="F97" s="16">
        <v>1</v>
      </c>
    </row>
    <row r="98" spans="1:6" x14ac:dyDescent="0.25">
      <c r="A98" s="14" t="s">
        <v>253</v>
      </c>
      <c r="B98" s="18">
        <f t="shared" si="41"/>
        <v>7</v>
      </c>
      <c r="C98" s="18">
        <v>9</v>
      </c>
      <c r="D98" s="18">
        <f t="shared" si="42"/>
        <v>11</v>
      </c>
      <c r="E98" s="16">
        <v>0</v>
      </c>
      <c r="F98" s="16">
        <v>1</v>
      </c>
    </row>
    <row r="99" spans="1:6" x14ac:dyDescent="0.25">
      <c r="A99" s="14" t="s">
        <v>254</v>
      </c>
      <c r="B99" s="18">
        <f t="shared" si="41"/>
        <v>7</v>
      </c>
      <c r="C99" s="18">
        <v>9</v>
      </c>
      <c r="D99" s="18">
        <f t="shared" si="42"/>
        <v>11</v>
      </c>
      <c r="E99" s="16">
        <v>0</v>
      </c>
      <c r="F99" s="16">
        <v>1</v>
      </c>
    </row>
    <row r="100" spans="1:6" x14ac:dyDescent="0.25">
      <c r="A100" s="14" t="s">
        <v>255</v>
      </c>
      <c r="B100" s="18">
        <f t="shared" si="41"/>
        <v>7</v>
      </c>
      <c r="C100" s="18">
        <v>9</v>
      </c>
      <c r="D100" s="18">
        <f t="shared" si="42"/>
        <v>11</v>
      </c>
      <c r="E100" s="16">
        <v>0</v>
      </c>
      <c r="F100" s="16">
        <v>1</v>
      </c>
    </row>
    <row r="101" spans="1:6" x14ac:dyDescent="0.25">
      <c r="A101" s="14" t="s">
        <v>256</v>
      </c>
      <c r="B101" s="18">
        <f t="shared" si="41"/>
        <v>6</v>
      </c>
      <c r="C101" s="18">
        <v>8</v>
      </c>
      <c r="D101" s="18">
        <f t="shared" si="42"/>
        <v>10</v>
      </c>
      <c r="E101" s="16">
        <v>0</v>
      </c>
      <c r="F101" s="16">
        <v>1</v>
      </c>
    </row>
    <row r="102" spans="1:6" x14ac:dyDescent="0.25">
      <c r="A102" s="14" t="s">
        <v>257</v>
      </c>
      <c r="B102" s="18">
        <f t="shared" si="41"/>
        <v>6</v>
      </c>
      <c r="C102" s="18">
        <v>8</v>
      </c>
      <c r="D102" s="18">
        <f t="shared" si="42"/>
        <v>10</v>
      </c>
      <c r="E102" s="16">
        <v>0</v>
      </c>
      <c r="F102" s="16">
        <v>1</v>
      </c>
    </row>
    <row r="103" spans="1:6" x14ac:dyDescent="0.25">
      <c r="A103" s="14" t="s">
        <v>258</v>
      </c>
      <c r="B103" s="18">
        <f t="shared" ref="B103" si="44">C103-2</f>
        <v>8</v>
      </c>
      <c r="C103" s="18">
        <v>10</v>
      </c>
      <c r="D103" s="18">
        <f t="shared" ref="D103" si="45">C103+2</f>
        <v>12</v>
      </c>
      <c r="E103" s="16">
        <v>0</v>
      </c>
      <c r="F103" s="16">
        <v>1</v>
      </c>
    </row>
    <row r="104" spans="1:6" x14ac:dyDescent="0.25">
      <c r="A104" s="14" t="s">
        <v>259</v>
      </c>
      <c r="B104" s="18">
        <f t="shared" ref="B104:B105" si="46">C104-2</f>
        <v>7</v>
      </c>
      <c r="C104" s="18">
        <v>9</v>
      </c>
      <c r="D104" s="18">
        <f t="shared" ref="D104:D105" si="47">C104+2</f>
        <v>11</v>
      </c>
      <c r="E104" s="16">
        <v>0</v>
      </c>
      <c r="F104" s="16">
        <v>1</v>
      </c>
    </row>
    <row r="105" spans="1:6" x14ac:dyDescent="0.25">
      <c r="A105" s="14" t="s">
        <v>260</v>
      </c>
      <c r="B105" s="18">
        <f t="shared" si="46"/>
        <v>7</v>
      </c>
      <c r="C105" s="18">
        <v>9</v>
      </c>
      <c r="D105" s="18">
        <f t="shared" si="47"/>
        <v>11</v>
      </c>
      <c r="E105" s="16">
        <v>0</v>
      </c>
      <c r="F105" s="16">
        <v>1</v>
      </c>
    </row>
    <row r="106" spans="1:6" x14ac:dyDescent="0.25">
      <c r="A106" s="14" t="s">
        <v>261</v>
      </c>
      <c r="B106" s="18">
        <f t="shared" si="41"/>
        <v>7</v>
      </c>
      <c r="C106" s="18">
        <v>9</v>
      </c>
      <c r="D106" s="18">
        <f t="shared" si="42"/>
        <v>11</v>
      </c>
      <c r="E106" s="16">
        <v>0</v>
      </c>
      <c r="F106" s="16">
        <v>1</v>
      </c>
    </row>
    <row r="107" spans="1:6" x14ac:dyDescent="0.25">
      <c r="A107" s="14" t="s">
        <v>262</v>
      </c>
      <c r="B107" s="18">
        <f t="shared" ref="B107" si="48">C107-2</f>
        <v>7</v>
      </c>
      <c r="C107" s="18">
        <v>9</v>
      </c>
      <c r="D107" s="18">
        <f t="shared" ref="D107" si="49">C107+2</f>
        <v>11</v>
      </c>
      <c r="E107" s="16">
        <v>0</v>
      </c>
      <c r="F107" s="16">
        <v>1</v>
      </c>
    </row>
    <row r="108" spans="1:6" x14ac:dyDescent="0.25">
      <c r="A108" s="14" t="s">
        <v>263</v>
      </c>
      <c r="B108" s="18">
        <f t="shared" si="41"/>
        <v>5</v>
      </c>
      <c r="C108" s="18">
        <v>7</v>
      </c>
      <c r="D108" s="18">
        <f t="shared" si="42"/>
        <v>9</v>
      </c>
      <c r="E108" s="16">
        <v>0</v>
      </c>
      <c r="F108" s="16">
        <v>1</v>
      </c>
    </row>
    <row r="109" spans="1:6" x14ac:dyDescent="0.25">
      <c r="A109" s="14" t="s">
        <v>264</v>
      </c>
      <c r="B109" s="18">
        <f t="shared" si="41"/>
        <v>7</v>
      </c>
      <c r="C109" s="18">
        <v>9</v>
      </c>
      <c r="D109" s="18">
        <f t="shared" si="42"/>
        <v>11</v>
      </c>
      <c r="E109" s="16">
        <v>0</v>
      </c>
      <c r="F109" s="16">
        <v>1</v>
      </c>
    </row>
    <row r="110" spans="1:6" x14ac:dyDescent="0.25">
      <c r="A110" s="14" t="s">
        <v>265</v>
      </c>
      <c r="B110" s="18">
        <f t="shared" si="41"/>
        <v>8</v>
      </c>
      <c r="C110" s="18">
        <v>10</v>
      </c>
      <c r="D110" s="18">
        <f t="shared" si="42"/>
        <v>12</v>
      </c>
      <c r="E110" s="16">
        <v>0</v>
      </c>
      <c r="F110" s="16">
        <v>1</v>
      </c>
    </row>
    <row r="111" spans="1:6" x14ac:dyDescent="0.25">
      <c r="A111" s="14" t="s">
        <v>266</v>
      </c>
      <c r="B111" s="18">
        <f t="shared" si="41"/>
        <v>9</v>
      </c>
      <c r="C111" s="18">
        <v>11</v>
      </c>
      <c r="D111" s="18">
        <f t="shared" si="42"/>
        <v>13</v>
      </c>
      <c r="E111" s="16">
        <v>0</v>
      </c>
      <c r="F111" s="16">
        <v>1</v>
      </c>
    </row>
    <row r="112" spans="1:6" x14ac:dyDescent="0.25">
      <c r="A112" s="14" t="s">
        <v>267</v>
      </c>
      <c r="B112" s="18">
        <f t="shared" si="41"/>
        <v>9</v>
      </c>
      <c r="C112" s="18">
        <v>11</v>
      </c>
      <c r="D112" s="18">
        <f t="shared" si="42"/>
        <v>13</v>
      </c>
      <c r="E112" s="16">
        <v>0</v>
      </c>
      <c r="F112" s="16">
        <v>1</v>
      </c>
    </row>
    <row r="113" spans="1:6" x14ac:dyDescent="0.25">
      <c r="A113" s="14" t="s">
        <v>268</v>
      </c>
      <c r="B113" s="18">
        <f t="shared" si="41"/>
        <v>9</v>
      </c>
      <c r="C113" s="18">
        <v>11</v>
      </c>
      <c r="D113" s="18">
        <f t="shared" si="42"/>
        <v>13</v>
      </c>
      <c r="E113" s="16">
        <v>0</v>
      </c>
      <c r="F113" s="16">
        <v>1</v>
      </c>
    </row>
    <row r="114" spans="1:6" x14ac:dyDescent="0.25">
      <c r="A114" s="14" t="s">
        <v>269</v>
      </c>
      <c r="B114" s="18">
        <f t="shared" si="41"/>
        <v>8</v>
      </c>
      <c r="C114" s="18">
        <v>10</v>
      </c>
      <c r="D114" s="18">
        <f t="shared" si="42"/>
        <v>12</v>
      </c>
      <c r="E114" s="16">
        <v>0</v>
      </c>
      <c r="F114" s="16">
        <v>1</v>
      </c>
    </row>
    <row r="115" spans="1:6" x14ac:dyDescent="0.25">
      <c r="A115" s="14" t="s">
        <v>270</v>
      </c>
      <c r="B115" s="18">
        <f t="shared" si="41"/>
        <v>8</v>
      </c>
      <c r="C115" s="18">
        <v>10</v>
      </c>
      <c r="D115" s="18">
        <f t="shared" si="42"/>
        <v>12</v>
      </c>
      <c r="E115" s="16">
        <v>0</v>
      </c>
      <c r="F115" s="16">
        <v>1</v>
      </c>
    </row>
    <row r="116" spans="1:6" x14ac:dyDescent="0.25">
      <c r="A116" s="14" t="s">
        <v>271</v>
      </c>
      <c r="B116" s="18">
        <f t="shared" ref="B116" si="50">C116-2</f>
        <v>10</v>
      </c>
      <c r="C116" s="18">
        <v>12</v>
      </c>
      <c r="D116" s="18">
        <f t="shared" ref="D116" si="51">C116+2</f>
        <v>14</v>
      </c>
      <c r="E116" s="16">
        <v>0</v>
      </c>
      <c r="F116" s="16">
        <v>1</v>
      </c>
    </row>
    <row r="117" spans="1:6" x14ac:dyDescent="0.25">
      <c r="A117" s="14" t="s">
        <v>272</v>
      </c>
      <c r="B117" s="18">
        <f t="shared" ref="B117:B118" si="52">C117-2</f>
        <v>9</v>
      </c>
      <c r="C117" s="18">
        <v>11</v>
      </c>
      <c r="D117" s="18">
        <f t="shared" ref="D117:D118" si="53">C117+2</f>
        <v>13</v>
      </c>
      <c r="E117" s="16">
        <v>0</v>
      </c>
      <c r="F117" s="16">
        <v>1</v>
      </c>
    </row>
    <row r="118" spans="1:6" x14ac:dyDescent="0.25">
      <c r="A118" s="14" t="s">
        <v>273</v>
      </c>
      <c r="B118" s="18">
        <f t="shared" si="52"/>
        <v>9</v>
      </c>
      <c r="C118" s="18">
        <v>11</v>
      </c>
      <c r="D118" s="18">
        <f t="shared" si="53"/>
        <v>13</v>
      </c>
      <c r="E118" s="16">
        <v>0</v>
      </c>
      <c r="F118" s="16">
        <v>1</v>
      </c>
    </row>
    <row r="119" spans="1:6" x14ac:dyDescent="0.25">
      <c r="A119" s="14" t="s">
        <v>274</v>
      </c>
      <c r="B119" s="18">
        <f t="shared" si="41"/>
        <v>7</v>
      </c>
      <c r="C119" s="18">
        <v>9</v>
      </c>
      <c r="D119" s="18">
        <f t="shared" si="42"/>
        <v>11</v>
      </c>
      <c r="E119" s="16">
        <v>0</v>
      </c>
      <c r="F119" s="16">
        <v>1</v>
      </c>
    </row>
    <row r="120" spans="1:6" x14ac:dyDescent="0.25">
      <c r="A120" s="14" t="s">
        <v>275</v>
      </c>
      <c r="B120" s="18">
        <f t="shared" si="41"/>
        <v>8</v>
      </c>
      <c r="C120" s="18">
        <v>10</v>
      </c>
      <c r="D120" s="18">
        <f t="shared" si="42"/>
        <v>12</v>
      </c>
      <c r="E120" s="16">
        <v>0</v>
      </c>
      <c r="F120" s="16">
        <v>1</v>
      </c>
    </row>
    <row r="121" spans="1:6" x14ac:dyDescent="0.25">
      <c r="A121" s="14" t="s">
        <v>276</v>
      </c>
      <c r="B121" s="18">
        <f>C121-2</f>
        <v>9</v>
      </c>
      <c r="C121" s="18">
        <v>11</v>
      </c>
      <c r="D121" s="18">
        <f>C121+2</f>
        <v>13</v>
      </c>
      <c r="E121" s="16">
        <v>0</v>
      </c>
      <c r="F121" s="16">
        <v>1</v>
      </c>
    </row>
    <row r="122" spans="1:6" x14ac:dyDescent="0.25">
      <c r="A122" s="14" t="s">
        <v>277</v>
      </c>
      <c r="B122" s="18">
        <f>C122-2</f>
        <v>9</v>
      </c>
      <c r="C122" s="18">
        <v>11</v>
      </c>
      <c r="D122" s="18">
        <f>C122+2</f>
        <v>13</v>
      </c>
      <c r="E122" s="16">
        <v>0</v>
      </c>
      <c r="F122" s="16">
        <v>1</v>
      </c>
    </row>
    <row r="123" spans="1:6" x14ac:dyDescent="0.25">
      <c r="A123" s="14" t="s">
        <v>278</v>
      </c>
      <c r="B123" s="18">
        <f t="shared" si="41"/>
        <v>9</v>
      </c>
      <c r="C123" s="18">
        <v>11</v>
      </c>
      <c r="D123" s="18">
        <f t="shared" si="42"/>
        <v>13</v>
      </c>
      <c r="E123" s="16">
        <v>0</v>
      </c>
      <c r="F123" s="16">
        <v>1</v>
      </c>
    </row>
    <row r="124" spans="1:6" x14ac:dyDescent="0.25">
      <c r="A124" s="14" t="s">
        <v>279</v>
      </c>
      <c r="B124" s="18">
        <f t="shared" si="41"/>
        <v>11</v>
      </c>
      <c r="C124" s="18">
        <v>13</v>
      </c>
      <c r="D124" s="18">
        <f t="shared" si="42"/>
        <v>15</v>
      </c>
      <c r="E124" s="16">
        <v>0</v>
      </c>
      <c r="F124" s="16">
        <v>1</v>
      </c>
    </row>
    <row r="125" spans="1:6" x14ac:dyDescent="0.25">
      <c r="A125" s="14" t="s">
        <v>280</v>
      </c>
      <c r="B125" s="18">
        <f t="shared" si="41"/>
        <v>11</v>
      </c>
      <c r="C125" s="18">
        <v>13</v>
      </c>
      <c r="D125" s="18">
        <f t="shared" si="42"/>
        <v>15</v>
      </c>
      <c r="E125" s="16">
        <v>0</v>
      </c>
      <c r="F125" s="16">
        <v>1</v>
      </c>
    </row>
    <row r="126" spans="1:6" x14ac:dyDescent="0.25">
      <c r="A126" s="14" t="s">
        <v>281</v>
      </c>
      <c r="B126" s="18">
        <f t="shared" si="41"/>
        <v>11</v>
      </c>
      <c r="C126" s="18">
        <v>13</v>
      </c>
      <c r="D126" s="18">
        <f t="shared" si="42"/>
        <v>15</v>
      </c>
      <c r="E126" s="16">
        <v>0</v>
      </c>
      <c r="F126" s="16">
        <v>1</v>
      </c>
    </row>
    <row r="127" spans="1:6" x14ac:dyDescent="0.25">
      <c r="A127" s="14" t="s">
        <v>282</v>
      </c>
      <c r="B127" s="18">
        <f t="shared" si="41"/>
        <v>10</v>
      </c>
      <c r="C127" s="18">
        <v>12</v>
      </c>
      <c r="D127" s="18">
        <f t="shared" si="42"/>
        <v>14</v>
      </c>
      <c r="E127" s="16">
        <v>0</v>
      </c>
      <c r="F127" s="16">
        <v>1</v>
      </c>
    </row>
    <row r="128" spans="1:6" x14ac:dyDescent="0.25">
      <c r="A128" s="14" t="s">
        <v>283</v>
      </c>
      <c r="B128" s="18">
        <f t="shared" si="41"/>
        <v>10</v>
      </c>
      <c r="C128" s="18">
        <v>12</v>
      </c>
      <c r="D128" s="18">
        <f t="shared" si="42"/>
        <v>14</v>
      </c>
      <c r="E128" s="16">
        <v>0</v>
      </c>
      <c r="F128" s="16">
        <v>1</v>
      </c>
    </row>
    <row r="129" spans="1:6" x14ac:dyDescent="0.25">
      <c r="A129" s="14" t="s">
        <v>284</v>
      </c>
      <c r="B129" s="18">
        <f t="shared" ref="B129:B130" si="54">C129-2</f>
        <v>12</v>
      </c>
      <c r="C129" s="18">
        <v>14</v>
      </c>
      <c r="D129" s="18">
        <f t="shared" ref="D129:D130" si="55">C129+2</f>
        <v>16</v>
      </c>
      <c r="E129" s="16">
        <v>0</v>
      </c>
      <c r="F129" s="16">
        <v>1</v>
      </c>
    </row>
    <row r="130" spans="1:6" x14ac:dyDescent="0.25">
      <c r="A130" s="14" t="s">
        <v>285</v>
      </c>
      <c r="B130" s="18">
        <f t="shared" si="54"/>
        <v>11</v>
      </c>
      <c r="C130" s="18">
        <v>13</v>
      </c>
      <c r="D130" s="18">
        <f t="shared" si="55"/>
        <v>15</v>
      </c>
      <c r="E130" s="16">
        <v>0</v>
      </c>
      <c r="F130" s="16">
        <v>1</v>
      </c>
    </row>
    <row r="131" spans="1:6" x14ac:dyDescent="0.25">
      <c r="A131" s="14" t="s">
        <v>286</v>
      </c>
      <c r="B131" s="18">
        <f t="shared" ref="B131" si="56">C131-2</f>
        <v>11</v>
      </c>
      <c r="C131" s="18">
        <v>13</v>
      </c>
      <c r="D131" s="18">
        <f t="shared" ref="D131" si="57">C131+2</f>
        <v>15</v>
      </c>
      <c r="E131" s="16">
        <v>0</v>
      </c>
      <c r="F131" s="16">
        <v>1</v>
      </c>
    </row>
    <row r="132" spans="1:6" x14ac:dyDescent="0.25">
      <c r="A132" s="14" t="s">
        <v>287</v>
      </c>
      <c r="B132" s="18">
        <f t="shared" si="41"/>
        <v>11</v>
      </c>
      <c r="C132" s="18">
        <v>13</v>
      </c>
      <c r="D132" s="18">
        <f t="shared" si="42"/>
        <v>15</v>
      </c>
      <c r="E132" s="16">
        <v>0</v>
      </c>
      <c r="F132" s="16">
        <v>1</v>
      </c>
    </row>
    <row r="133" spans="1:6" x14ac:dyDescent="0.25">
      <c r="A133" s="14" t="s">
        <v>288</v>
      </c>
      <c r="B133" s="18">
        <f t="shared" si="41"/>
        <v>9</v>
      </c>
      <c r="C133" s="18">
        <v>11</v>
      </c>
      <c r="D133" s="18">
        <f t="shared" si="42"/>
        <v>13</v>
      </c>
      <c r="E133" s="16">
        <v>0</v>
      </c>
      <c r="F133" s="16">
        <v>1</v>
      </c>
    </row>
    <row r="134" spans="1:6" x14ac:dyDescent="0.25">
      <c r="A134" s="14" t="s">
        <v>289</v>
      </c>
      <c r="B134" s="18">
        <f t="shared" si="41"/>
        <v>10</v>
      </c>
      <c r="C134" s="18">
        <v>12</v>
      </c>
      <c r="D134" s="18">
        <f t="shared" si="42"/>
        <v>14</v>
      </c>
      <c r="E134" s="16">
        <v>0</v>
      </c>
      <c r="F134" s="16">
        <v>1</v>
      </c>
    </row>
    <row r="135" spans="1:6" x14ac:dyDescent="0.25">
      <c r="A135" s="14" t="s">
        <v>290</v>
      </c>
      <c r="B135" s="18">
        <f t="shared" si="41"/>
        <v>6</v>
      </c>
      <c r="C135" s="18">
        <v>8</v>
      </c>
      <c r="D135" s="18">
        <f t="shared" si="42"/>
        <v>10</v>
      </c>
      <c r="E135" s="16">
        <v>0</v>
      </c>
      <c r="F135" s="16">
        <v>1</v>
      </c>
    </row>
    <row r="136" spans="1:6" x14ac:dyDescent="0.25">
      <c r="A136" s="14" t="s">
        <v>291</v>
      </c>
      <c r="B136" s="18">
        <f t="shared" si="41"/>
        <v>8</v>
      </c>
      <c r="C136" s="18">
        <v>10</v>
      </c>
      <c r="D136" s="18">
        <f t="shared" si="42"/>
        <v>12</v>
      </c>
      <c r="E136" s="16">
        <v>0</v>
      </c>
      <c r="F136" s="16">
        <v>1</v>
      </c>
    </row>
    <row r="137" spans="1:6" x14ac:dyDescent="0.25">
      <c r="A137" s="14" t="s">
        <v>292</v>
      </c>
      <c r="B137" s="18" t="s">
        <v>143</v>
      </c>
      <c r="C137" s="18">
        <v>11</v>
      </c>
      <c r="D137" s="18">
        <f t="shared" si="42"/>
        <v>13</v>
      </c>
      <c r="E137" s="16">
        <v>0</v>
      </c>
      <c r="F137" s="16">
        <v>1</v>
      </c>
    </row>
    <row r="138" spans="1:6" x14ac:dyDescent="0.25">
      <c r="A138" s="14" t="s">
        <v>293</v>
      </c>
      <c r="B138" s="18" t="s">
        <v>143</v>
      </c>
      <c r="C138" s="18">
        <v>13</v>
      </c>
      <c r="D138" s="18">
        <f t="shared" si="42"/>
        <v>15</v>
      </c>
      <c r="E138" s="16">
        <v>0</v>
      </c>
      <c r="F138" s="16">
        <v>1</v>
      </c>
    </row>
    <row r="139" spans="1:6" x14ac:dyDescent="0.25">
      <c r="A139" s="14" t="s">
        <v>294</v>
      </c>
      <c r="B139" s="18">
        <f>C139-3</f>
        <v>10</v>
      </c>
      <c r="C139" s="18">
        <v>13</v>
      </c>
      <c r="D139" s="18">
        <f>C139+3</f>
        <v>16</v>
      </c>
      <c r="E139" s="16">
        <v>0</v>
      </c>
      <c r="F139" s="16">
        <v>1</v>
      </c>
    </row>
    <row r="140" spans="1:6" x14ac:dyDescent="0.25">
      <c r="A140" s="14" t="s">
        <v>295</v>
      </c>
      <c r="B140" s="18">
        <f t="shared" ref="B140:B141" si="58">C140-3</f>
        <v>13</v>
      </c>
      <c r="C140" s="18">
        <v>16</v>
      </c>
      <c r="D140" s="18">
        <f t="shared" ref="D140:D141" si="59">C140+3</f>
        <v>19</v>
      </c>
      <c r="E140" s="16">
        <v>0</v>
      </c>
      <c r="F140" s="16">
        <v>1</v>
      </c>
    </row>
    <row r="141" spans="1:6" x14ac:dyDescent="0.25">
      <c r="A141" s="14" t="s">
        <v>296</v>
      </c>
      <c r="B141" s="18">
        <f t="shared" si="58"/>
        <v>13</v>
      </c>
      <c r="C141" s="18">
        <v>16</v>
      </c>
      <c r="D141" s="18">
        <f t="shared" si="59"/>
        <v>19</v>
      </c>
      <c r="E141" s="16">
        <v>0</v>
      </c>
      <c r="F141" s="16">
        <v>1</v>
      </c>
    </row>
  </sheetData>
  <autoFilter ref="A1:AH141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workbookViewId="0">
      <selection activeCell="A10" sqref="A10"/>
    </sheetView>
  </sheetViews>
  <sheetFormatPr defaultColWidth="8.85546875" defaultRowHeight="15" x14ac:dyDescent="0.25"/>
  <cols>
    <col min="2" max="2" width="12.85546875" customWidth="1"/>
    <col min="3" max="3" width="49.7109375" style="56" bestFit="1" customWidth="1"/>
  </cols>
  <sheetData>
    <row r="1" spans="1:3" x14ac:dyDescent="0.25">
      <c r="A1" s="53" t="s">
        <v>297</v>
      </c>
      <c r="B1" s="53" t="s">
        <v>298</v>
      </c>
      <c r="C1" s="55" t="s">
        <v>299</v>
      </c>
    </row>
    <row r="2" spans="1:3" x14ac:dyDescent="0.25">
      <c r="A2" s="52">
        <v>1.01</v>
      </c>
      <c r="B2" s="54">
        <v>44554</v>
      </c>
      <c r="C2" s="56" t="s">
        <v>300</v>
      </c>
    </row>
    <row r="3" spans="1:3" ht="30" x14ac:dyDescent="0.25">
      <c r="A3" s="52">
        <v>1.02</v>
      </c>
      <c r="B3" s="54">
        <v>44197</v>
      </c>
      <c r="C3" s="56" t="s">
        <v>301</v>
      </c>
    </row>
    <row r="4" spans="1:3" x14ac:dyDescent="0.25">
      <c r="A4" s="52">
        <v>1.03</v>
      </c>
      <c r="B4" s="54">
        <v>44575</v>
      </c>
      <c r="C4" s="56" t="s">
        <v>302</v>
      </c>
    </row>
    <row r="5" spans="1:3" ht="30" x14ac:dyDescent="0.25">
      <c r="A5" s="52">
        <v>1.04</v>
      </c>
      <c r="B5" s="54">
        <v>44579</v>
      </c>
      <c r="C5" s="56" t="s">
        <v>303</v>
      </c>
    </row>
    <row r="6" spans="1:3" ht="60" x14ac:dyDescent="0.25">
      <c r="A6" s="52">
        <v>1.6</v>
      </c>
      <c r="B6" s="54">
        <v>44655</v>
      </c>
      <c r="C6" s="56" t="s">
        <v>304</v>
      </c>
    </row>
    <row r="7" spans="1:3" ht="30" x14ac:dyDescent="0.25">
      <c r="A7" s="52">
        <v>1.7</v>
      </c>
      <c r="B7" s="61">
        <v>44866</v>
      </c>
      <c r="C7" s="56" t="s">
        <v>305</v>
      </c>
    </row>
    <row r="8" spans="1:3" ht="45" x14ac:dyDescent="0.25">
      <c r="A8" s="52">
        <v>1.9</v>
      </c>
      <c r="B8" s="61">
        <v>44958</v>
      </c>
      <c r="C8" s="56" t="s">
        <v>306</v>
      </c>
    </row>
    <row r="9" spans="1:3" ht="45" x14ac:dyDescent="0.25">
      <c r="A9" s="52">
        <v>2</v>
      </c>
      <c r="B9" s="61">
        <v>45078</v>
      </c>
      <c r="C9" s="56" t="s">
        <v>307</v>
      </c>
    </row>
    <row r="10" spans="1:3" x14ac:dyDescent="0.25">
      <c r="A10" s="52"/>
      <c r="B10" s="52"/>
    </row>
    <row r="11" spans="1:3" x14ac:dyDescent="0.25">
      <c r="A11" s="52"/>
      <c r="B11" s="52"/>
    </row>
    <row r="12" spans="1:3" x14ac:dyDescent="0.25">
      <c r="A12" s="52"/>
      <c r="B12" s="52"/>
    </row>
    <row r="13" spans="1:3" x14ac:dyDescent="0.25">
      <c r="A13" s="52"/>
      <c r="B13" s="52"/>
    </row>
    <row r="14" spans="1:3" x14ac:dyDescent="0.25">
      <c r="A14" s="52"/>
      <c r="B14" s="52"/>
    </row>
    <row r="15" spans="1:3" x14ac:dyDescent="0.25">
      <c r="A15" s="52"/>
      <c r="B15" s="52"/>
    </row>
    <row r="16" spans="1:3" x14ac:dyDescent="0.25">
      <c r="A16" s="52"/>
      <c r="B16" s="52"/>
    </row>
    <row r="17" spans="1:2" x14ac:dyDescent="0.25">
      <c r="A17" s="52"/>
      <c r="B17" s="52"/>
    </row>
    <row r="18" spans="1:2" x14ac:dyDescent="0.25">
      <c r="A18" s="52"/>
      <c r="B18" s="52"/>
    </row>
    <row r="19" spans="1:2" x14ac:dyDescent="0.25">
      <c r="A19" s="52"/>
      <c r="B19" s="52"/>
    </row>
    <row r="20" spans="1:2" x14ac:dyDescent="0.25">
      <c r="A20" s="52"/>
      <c r="B20" s="52"/>
    </row>
    <row r="21" spans="1:2" x14ac:dyDescent="0.25">
      <c r="A21" s="52"/>
      <c r="B21" s="52"/>
    </row>
    <row r="22" spans="1:2" x14ac:dyDescent="0.25">
      <c r="A22" s="52"/>
      <c r="B22" s="52"/>
    </row>
    <row r="23" spans="1:2" x14ac:dyDescent="0.25">
      <c r="A23" s="52"/>
      <c r="B23" s="52"/>
    </row>
    <row r="24" spans="1:2" x14ac:dyDescent="0.25">
      <c r="A24" s="52"/>
      <c r="B24" s="52"/>
    </row>
    <row r="25" spans="1:2" x14ac:dyDescent="0.25">
      <c r="A25" s="52"/>
      <c r="B25" s="52"/>
    </row>
    <row r="26" spans="1:2" x14ac:dyDescent="0.25">
      <c r="A26" s="52"/>
      <c r="B26" s="52"/>
    </row>
    <row r="27" spans="1:2" x14ac:dyDescent="0.25">
      <c r="A27" s="52"/>
      <c r="B27" s="52"/>
    </row>
    <row r="28" spans="1:2" x14ac:dyDescent="0.25">
      <c r="A28" s="52"/>
      <c r="B28" s="52"/>
    </row>
    <row r="29" spans="1:2" x14ac:dyDescent="0.25">
      <c r="A29" s="52"/>
      <c r="B29" s="52"/>
    </row>
    <row r="30" spans="1:2" x14ac:dyDescent="0.25">
      <c r="A30" s="52"/>
      <c r="B30" s="52"/>
    </row>
    <row r="31" spans="1:2" x14ac:dyDescent="0.25">
      <c r="A31" s="52"/>
      <c r="B31" s="52"/>
    </row>
    <row r="32" spans="1:2" x14ac:dyDescent="0.25">
      <c r="A32" s="52"/>
      <c r="B32" s="52"/>
    </row>
    <row r="33" spans="1:2" x14ac:dyDescent="0.25">
      <c r="A33" s="52"/>
      <c r="B33" s="52"/>
    </row>
    <row r="34" spans="1:2" x14ac:dyDescent="0.25">
      <c r="A34" s="52"/>
      <c r="B34" s="52"/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6e14e5a-57ac-48d7-851d-12f54eff5a60}" enabled="0" method="" siteId="{96e14e5a-57ac-48d7-851d-12f54eff5a6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dcterms:created xsi:type="dcterms:W3CDTF">2021-12-20T10:25:50Z</dcterms:created>
  <dcterms:modified xsi:type="dcterms:W3CDTF">2024-09-05T13:04:26Z</dcterms:modified>
  <cp:category/>
  <cp:contentStatus/>
</cp:coreProperties>
</file>