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mon\Downloads\"/>
    </mc:Choice>
  </mc:AlternateContent>
  <xr:revisionPtr revIDLastSave="0" documentId="13_ncr:1_{56F12FEF-E69E-4D6C-A058-F3EDDEC4722F}" xr6:coauthVersionLast="47" xr6:coauthVersionMax="47" xr10:uidLastSave="{00000000-0000-0000-0000-000000000000}"/>
  <bookViews>
    <workbookView xWindow="-120" yWindow="-12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Troops!$A$1:$AH$142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Troops!$X$3:$X$6</definedName>
    <definedName name="Quality">Troops!$V$3:$V$5</definedName>
    <definedName name="Terrain">Troops!$Q$2:$Q$7</definedName>
    <definedName name="Troops">Troops!$A$3:$A$142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38" i="1" l="1"/>
  <c r="Z38" i="1"/>
  <c r="X38" i="1"/>
  <c r="T38" i="1" a="1"/>
  <c r="T38" i="1" s="1"/>
  <c r="R38" i="1" a="1"/>
  <c r="R38" i="1" s="1"/>
  <c r="O38" i="1"/>
  <c r="P38" i="1" s="1"/>
  <c r="M38" i="1"/>
  <c r="AB37" i="1"/>
  <c r="Z37" i="1"/>
  <c r="X37" i="1"/>
  <c r="T37" i="1" a="1"/>
  <c r="T37" i="1" s="1"/>
  <c r="R37" i="1" a="1"/>
  <c r="R37" i="1" s="1"/>
  <c r="O37" i="1"/>
  <c r="P37" i="1" s="1"/>
  <c r="M37" i="1"/>
  <c r="AB26" i="1"/>
  <c r="Z26" i="1"/>
  <c r="X26" i="1"/>
  <c r="T26" i="1" a="1"/>
  <c r="T26" i="1" s="1"/>
  <c r="R26" i="1" a="1"/>
  <c r="R26" i="1" s="1"/>
  <c r="O26" i="1"/>
  <c r="P26" i="1" s="1"/>
  <c r="M26" i="1"/>
  <c r="AB25" i="1"/>
  <c r="Z25" i="1"/>
  <c r="X25" i="1"/>
  <c r="T25" i="1" a="1"/>
  <c r="T25" i="1" s="1"/>
  <c r="R25" i="1" a="1"/>
  <c r="R25" i="1" s="1"/>
  <c r="O25" i="1"/>
  <c r="P25" i="1" s="1"/>
  <c r="M25" i="1"/>
  <c r="AB24" i="1"/>
  <c r="Z24" i="1"/>
  <c r="X24" i="1"/>
  <c r="T24" i="1" a="1"/>
  <c r="T24" i="1" s="1"/>
  <c r="R24" i="1" a="1"/>
  <c r="R24" i="1" s="1"/>
  <c r="O24" i="1"/>
  <c r="P24" i="1" s="1"/>
  <c r="M24" i="1"/>
  <c r="K55" i="5"/>
  <c r="K56" i="5"/>
  <c r="K57" i="5"/>
  <c r="K58" i="5"/>
  <c r="K59" i="5"/>
  <c r="K60" i="5"/>
  <c r="K61" i="5"/>
  <c r="K62" i="5"/>
  <c r="K41" i="5"/>
  <c r="K43" i="5"/>
  <c r="K44" i="5"/>
  <c r="K45" i="5"/>
  <c r="K46" i="5"/>
  <c r="K47" i="5"/>
  <c r="K48" i="5"/>
  <c r="K27" i="5"/>
  <c r="K35" i="5" s="1"/>
  <c r="K28" i="5"/>
  <c r="K29" i="5"/>
  <c r="K30" i="5"/>
  <c r="K31" i="5"/>
  <c r="K32" i="5"/>
  <c r="K33" i="5"/>
  <c r="K34" i="5"/>
  <c r="K7" i="5"/>
  <c r="K6" i="5"/>
  <c r="M55" i="5"/>
  <c r="O55" i="5"/>
  <c r="P55" i="5"/>
  <c r="R55" i="5" a="1"/>
  <c r="R55" i="5" s="1"/>
  <c r="T55" i="5" a="1"/>
  <c r="T55" i="5"/>
  <c r="X55" i="5"/>
  <c r="Z55" i="5"/>
  <c r="AB55" i="5"/>
  <c r="M56" i="5"/>
  <c r="O56" i="5"/>
  <c r="P56" i="5"/>
  <c r="R56" i="5" a="1"/>
  <c r="R56" i="5" s="1"/>
  <c r="T56" i="5" a="1"/>
  <c r="T56" i="5"/>
  <c r="X56" i="5"/>
  <c r="Z56" i="5"/>
  <c r="AB56" i="5"/>
  <c r="M42" i="5"/>
  <c r="O42" i="5"/>
  <c r="P42" i="5"/>
  <c r="R42" i="5" a="1"/>
  <c r="R42" i="5" s="1"/>
  <c r="T42" i="5" a="1"/>
  <c r="T42" i="5" s="1"/>
  <c r="X42" i="5"/>
  <c r="Z42" i="5"/>
  <c r="AB42" i="5"/>
  <c r="M43" i="5"/>
  <c r="O43" i="5"/>
  <c r="P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T14" i="1" a="1"/>
  <c r="T14" i="1" s="1"/>
  <c r="T15" i="1" a="1"/>
  <c r="T15" i="1" s="1"/>
  <c r="AB36" i="1"/>
  <c r="Z36" i="1"/>
  <c r="X36" i="1"/>
  <c r="T36" i="1" a="1"/>
  <c r="T36" i="1" s="1"/>
  <c r="V36" i="1" s="1"/>
  <c r="M36" i="1"/>
  <c r="O36" i="1"/>
  <c r="P36" i="1" s="1"/>
  <c r="R36" i="1" a="1"/>
  <c r="R36" i="1" s="1"/>
  <c r="M14" i="1"/>
  <c r="O14" i="1"/>
  <c r="P14" i="1" s="1"/>
  <c r="R14" i="1" a="1"/>
  <c r="R14" i="1" s="1"/>
  <c r="V14" i="1" s="1"/>
  <c r="M15" i="1"/>
  <c r="O15" i="1"/>
  <c r="P15" i="1" s="1"/>
  <c r="R15" i="1" a="1"/>
  <c r="R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35" i="1"/>
  <c r="AB39" i="1"/>
  <c r="AB34" i="1"/>
  <c r="AB27" i="1"/>
  <c r="AB28" i="1"/>
  <c r="AB23" i="1"/>
  <c r="AB13" i="1"/>
  <c r="AB16" i="1"/>
  <c r="AB17" i="1"/>
  <c r="AB12" i="1"/>
  <c r="B65" i="4"/>
  <c r="D65" i="4"/>
  <c r="M5" i="5"/>
  <c r="M5" i="1"/>
  <c r="D76" i="4"/>
  <c r="B76" i="4"/>
  <c r="D75" i="4"/>
  <c r="B75" i="4"/>
  <c r="D74" i="4"/>
  <c r="B74" i="4"/>
  <c r="D73" i="4"/>
  <c r="B73" i="4"/>
  <c r="D77" i="4"/>
  <c r="B77" i="4"/>
  <c r="B44" i="4"/>
  <c r="D44" i="4"/>
  <c r="B41" i="4"/>
  <c r="D41" i="4"/>
  <c r="B42" i="4"/>
  <c r="D42" i="4"/>
  <c r="D37" i="4"/>
  <c r="B37" i="4"/>
  <c r="D36" i="4"/>
  <c r="B36" i="4"/>
  <c r="D32" i="4"/>
  <c r="B32" i="4"/>
  <c r="D26" i="4"/>
  <c r="B26" i="4"/>
  <c r="D25" i="4"/>
  <c r="B25" i="4"/>
  <c r="B19" i="4"/>
  <c r="D19" i="4"/>
  <c r="D18" i="4"/>
  <c r="B18" i="4"/>
  <c r="D50" i="4"/>
  <c r="B50" i="4"/>
  <c r="D49" i="4"/>
  <c r="B49" i="4"/>
  <c r="D46" i="4"/>
  <c r="B46" i="4"/>
  <c r="D47" i="4"/>
  <c r="B47" i="4"/>
  <c r="D45" i="4"/>
  <c r="B45" i="4"/>
  <c r="B132" i="4"/>
  <c r="D132" i="4"/>
  <c r="D131" i="4"/>
  <c r="B131" i="4"/>
  <c r="D130" i="4"/>
  <c r="B130" i="4"/>
  <c r="B117" i="4"/>
  <c r="D117" i="4"/>
  <c r="D119" i="4"/>
  <c r="B119" i="4"/>
  <c r="D118" i="4"/>
  <c r="B118" i="4"/>
  <c r="B104" i="4"/>
  <c r="D104" i="4"/>
  <c r="D106" i="4"/>
  <c r="B106" i="4"/>
  <c r="D105" i="4"/>
  <c r="B105" i="4"/>
  <c r="B67" i="4"/>
  <c r="D67" i="4"/>
  <c r="D16" i="4"/>
  <c r="B16" i="4"/>
  <c r="D12" i="4"/>
  <c r="B12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39" i="1"/>
  <c r="X39" i="1"/>
  <c r="Z35" i="1"/>
  <c r="X35" i="1"/>
  <c r="Z34" i="1"/>
  <c r="X34" i="1"/>
  <c r="Z28" i="1"/>
  <c r="X28" i="1"/>
  <c r="Z27" i="1"/>
  <c r="X27" i="1"/>
  <c r="Z23" i="1"/>
  <c r="X23" i="1"/>
  <c r="X13" i="1"/>
  <c r="Z13" i="1"/>
  <c r="X16" i="1"/>
  <c r="Z16" i="1"/>
  <c r="X17" i="1"/>
  <c r="Z17" i="1"/>
  <c r="Z12" i="1"/>
  <c r="X12" i="1"/>
  <c r="B51" i="4"/>
  <c r="D51" i="4"/>
  <c r="B52" i="4"/>
  <c r="D52" i="4"/>
  <c r="D141" i="4"/>
  <c r="D142" i="4"/>
  <c r="D140" i="4"/>
  <c r="B141" i="4"/>
  <c r="B142" i="4"/>
  <c r="B140" i="4"/>
  <c r="B14" i="4"/>
  <c r="D14" i="4"/>
  <c r="B15" i="4"/>
  <c r="D15" i="4"/>
  <c r="B13" i="4"/>
  <c r="D13" i="4"/>
  <c r="B17" i="4"/>
  <c r="D17" i="4"/>
  <c r="B20" i="4"/>
  <c r="D20" i="4"/>
  <c r="B21" i="4"/>
  <c r="D21" i="4"/>
  <c r="B22" i="4"/>
  <c r="D22" i="4"/>
  <c r="B23" i="4"/>
  <c r="D23" i="4"/>
  <c r="B24" i="4"/>
  <c r="D24" i="4"/>
  <c r="B27" i="4"/>
  <c r="D27" i="4"/>
  <c r="B28" i="4"/>
  <c r="D28" i="4"/>
  <c r="B29" i="4"/>
  <c r="D29" i="4"/>
  <c r="B30" i="4"/>
  <c r="D30" i="4"/>
  <c r="B31" i="4"/>
  <c r="D31" i="4"/>
  <c r="B33" i="4"/>
  <c r="D33" i="4"/>
  <c r="B34" i="4"/>
  <c r="D34" i="4"/>
  <c r="B35" i="4"/>
  <c r="D35" i="4"/>
  <c r="B38" i="4"/>
  <c r="D38" i="4"/>
  <c r="B39" i="4"/>
  <c r="D39" i="4"/>
  <c r="B40" i="4"/>
  <c r="D40" i="4"/>
  <c r="B43" i="4"/>
  <c r="D43" i="4"/>
  <c r="B48" i="4"/>
  <c r="D48" i="4"/>
  <c r="B53" i="4"/>
  <c r="D53" i="4"/>
  <c r="B54" i="4"/>
  <c r="D54" i="4"/>
  <c r="B55" i="4"/>
  <c r="D55" i="4"/>
  <c r="B56" i="4"/>
  <c r="D56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6" i="4"/>
  <c r="D66" i="4"/>
  <c r="B68" i="4"/>
  <c r="D68" i="4"/>
  <c r="B69" i="4"/>
  <c r="D69" i="4"/>
  <c r="B70" i="4"/>
  <c r="D70" i="4"/>
  <c r="B71" i="4"/>
  <c r="D71" i="4"/>
  <c r="B72" i="4"/>
  <c r="D72" i="4"/>
  <c r="B78" i="4"/>
  <c r="D78" i="4"/>
  <c r="B79" i="4"/>
  <c r="D79" i="4"/>
  <c r="B80" i="4"/>
  <c r="D80" i="4"/>
  <c r="B81" i="4"/>
  <c r="D81" i="4"/>
  <c r="B87" i="4"/>
  <c r="B88" i="4"/>
  <c r="D88" i="4"/>
  <c r="B89" i="4"/>
  <c r="D89" i="4"/>
  <c r="B90" i="4"/>
  <c r="B91" i="4"/>
  <c r="B92" i="4"/>
  <c r="B93" i="4"/>
  <c r="B94" i="4"/>
  <c r="B97" i="4"/>
  <c r="D97" i="4"/>
  <c r="B98" i="4"/>
  <c r="D98" i="4"/>
  <c r="B99" i="4"/>
  <c r="D99" i="4"/>
  <c r="B100" i="4"/>
  <c r="D100" i="4"/>
  <c r="B101" i="4"/>
  <c r="D101" i="4"/>
  <c r="B102" i="4"/>
  <c r="D102" i="4"/>
  <c r="B103" i="4"/>
  <c r="D103" i="4"/>
  <c r="B107" i="4"/>
  <c r="D107" i="4"/>
  <c r="B108" i="4"/>
  <c r="D108" i="4"/>
  <c r="B109" i="4"/>
  <c r="D109" i="4"/>
  <c r="B110" i="4"/>
  <c r="D110" i="4"/>
  <c r="B111" i="4"/>
  <c r="D111" i="4"/>
  <c r="B112" i="4"/>
  <c r="D112" i="4"/>
  <c r="B113" i="4"/>
  <c r="D113" i="4"/>
  <c r="B114" i="4"/>
  <c r="D114" i="4"/>
  <c r="B115" i="4"/>
  <c r="D115" i="4"/>
  <c r="B116" i="4"/>
  <c r="D116" i="4"/>
  <c r="B120" i="4"/>
  <c r="D120" i="4"/>
  <c r="B121" i="4"/>
  <c r="D121" i="4"/>
  <c r="B122" i="4"/>
  <c r="D122" i="4"/>
  <c r="B123" i="4"/>
  <c r="D123" i="4"/>
  <c r="B124" i="4"/>
  <c r="D124" i="4"/>
  <c r="B125" i="4"/>
  <c r="D125" i="4"/>
  <c r="B126" i="4"/>
  <c r="D126" i="4"/>
  <c r="B127" i="4"/>
  <c r="D127" i="4"/>
  <c r="B128" i="4"/>
  <c r="D128" i="4"/>
  <c r="B129" i="4"/>
  <c r="D129" i="4"/>
  <c r="B133" i="4"/>
  <c r="D133" i="4"/>
  <c r="B134" i="4"/>
  <c r="D134" i="4"/>
  <c r="B135" i="4"/>
  <c r="D135" i="4"/>
  <c r="B136" i="4"/>
  <c r="D136" i="4"/>
  <c r="B137" i="4"/>
  <c r="D137" i="4"/>
  <c r="D138" i="4"/>
  <c r="D139" i="4"/>
  <c r="D3" i="1"/>
  <c r="D3" i="5"/>
  <c r="T62" i="5" a="1"/>
  <c r="T62" i="5"/>
  <c r="P62" i="5"/>
  <c r="O62" i="5"/>
  <c r="M62" i="5"/>
  <c r="T61" i="5" a="1"/>
  <c r="T61" i="5"/>
  <c r="V61" i="5"/>
  <c r="I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I57" i="5"/>
  <c r="O57" i="5"/>
  <c r="M57" i="5"/>
  <c r="T54" i="5" a="1"/>
  <c r="T54" i="5"/>
  <c r="O54" i="5"/>
  <c r="M54" i="5"/>
  <c r="K52" i="5"/>
  <c r="V58" i="5"/>
  <c r="I58" i="5"/>
  <c r="V62" i="5"/>
  <c r="I62" i="5"/>
  <c r="V60" i="5"/>
  <c r="I60" i="5"/>
  <c r="V54" i="5"/>
  <c r="V59" i="5"/>
  <c r="I59" i="5"/>
  <c r="P47" i="5"/>
  <c r="P48" i="5"/>
  <c r="O41" i="5"/>
  <c r="O44" i="5"/>
  <c r="P54" i="5"/>
  <c r="O45" i="5"/>
  <c r="P57" i="5"/>
  <c r="O46" i="5"/>
  <c r="P58" i="5"/>
  <c r="O47" i="5"/>
  <c r="P59" i="5"/>
  <c r="O48" i="5"/>
  <c r="P60" i="5"/>
  <c r="O40" i="5"/>
  <c r="O27" i="5"/>
  <c r="P27" i="5"/>
  <c r="O30" i="5"/>
  <c r="P30" i="5"/>
  <c r="O31" i="5"/>
  <c r="P41" i="5"/>
  <c r="O32" i="5"/>
  <c r="P44" i="5"/>
  <c r="O33" i="5"/>
  <c r="P45" i="5"/>
  <c r="O34" i="5"/>
  <c r="P34" i="5"/>
  <c r="O26" i="5"/>
  <c r="P26" i="5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28" i="1"/>
  <c r="P28" i="1" s="1"/>
  <c r="O13" i="1"/>
  <c r="P13" i="1" s="1"/>
  <c r="O16" i="1"/>
  <c r="P16" i="1" s="1"/>
  <c r="O17" i="1"/>
  <c r="P17" i="1" s="1"/>
  <c r="O12" i="1"/>
  <c r="P12" i="1" s="1"/>
  <c r="O13" i="5"/>
  <c r="P13" i="5" s="1"/>
  <c r="O16" i="5"/>
  <c r="P16" i="5" s="1"/>
  <c r="O17" i="5"/>
  <c r="P17" i="5" s="1"/>
  <c r="O18" i="5"/>
  <c r="P18" i="5"/>
  <c r="O19" i="5"/>
  <c r="P19" i="5"/>
  <c r="O20" i="5"/>
  <c r="P20" i="5"/>
  <c r="O12" i="5"/>
  <c r="P12" i="5"/>
  <c r="M13" i="5"/>
  <c r="M16" i="5"/>
  <c r="M17" i="5"/>
  <c r="M18" i="5"/>
  <c r="M19" i="5"/>
  <c r="M20" i="5"/>
  <c r="M12" i="5"/>
  <c r="I54" i="5"/>
  <c r="K54" i="5"/>
  <c r="P33" i="5"/>
  <c r="P46" i="5"/>
  <c r="P40" i="5"/>
  <c r="P32" i="5"/>
  <c r="P31" i="5"/>
  <c r="T48" i="5" a="1"/>
  <c r="T48" i="5"/>
  <c r="V48" i="5"/>
  <c r="I48" i="5"/>
  <c r="T47" i="5" a="1"/>
  <c r="T47" i="5"/>
  <c r="V47" i="5"/>
  <c r="I47" i="5"/>
  <c r="T46" i="5" a="1"/>
  <c r="T46" i="5"/>
  <c r="T45" i="5" a="1"/>
  <c r="T45" i="5"/>
  <c r="V45" i="5"/>
  <c r="I45" i="5"/>
  <c r="T44" i="5" a="1"/>
  <c r="T44" i="5"/>
  <c r="V44" i="5"/>
  <c r="I44" i="5"/>
  <c r="T41" i="5" a="1"/>
  <c r="T41" i="5"/>
  <c r="V41" i="5"/>
  <c r="I41" i="5"/>
  <c r="T40" i="5" a="1"/>
  <c r="T40" i="5"/>
  <c r="V40" i="5"/>
  <c r="I40" i="5"/>
  <c r="T34" i="5" a="1"/>
  <c r="T34" i="5"/>
  <c r="V34" i="5"/>
  <c r="I34" i="5"/>
  <c r="T33" i="5" a="1"/>
  <c r="T33" i="5"/>
  <c r="V33" i="5"/>
  <c r="I33" i="5"/>
  <c r="T32" i="5" a="1"/>
  <c r="T32" i="5"/>
  <c r="V32" i="5"/>
  <c r="I32" i="5"/>
  <c r="T31" i="5" a="1"/>
  <c r="T31" i="5"/>
  <c r="V31" i="5"/>
  <c r="I31" i="5"/>
  <c r="T30" i="5" a="1"/>
  <c r="T30" i="5"/>
  <c r="V30" i="5"/>
  <c r="I30" i="5"/>
  <c r="T27" i="5" a="1"/>
  <c r="T27" i="5"/>
  <c r="V27" i="5"/>
  <c r="I27" i="5"/>
  <c r="T26" i="5" a="1"/>
  <c r="T26" i="5"/>
  <c r="V26" i="5"/>
  <c r="I26" i="5"/>
  <c r="T20" i="5" a="1"/>
  <c r="T20" i="5"/>
  <c r="V20" i="5"/>
  <c r="I20" i="5"/>
  <c r="T19" i="5" a="1"/>
  <c r="T19" i="5"/>
  <c r="T18" i="5" a="1"/>
  <c r="T18" i="5"/>
  <c r="V18" i="5"/>
  <c r="I18" i="5"/>
  <c r="T17" i="5" a="1"/>
  <c r="T17" i="5"/>
  <c r="V17" i="5"/>
  <c r="I17" i="5" s="1"/>
  <c r="K17" i="5" s="1"/>
  <c r="T16" i="5" a="1"/>
  <c r="T16" i="5"/>
  <c r="V16" i="5"/>
  <c r="I16" i="5" s="1"/>
  <c r="K16" i="5" s="1"/>
  <c r="T13" i="5" a="1"/>
  <c r="T13" i="5"/>
  <c r="T12" i="5" a="1"/>
  <c r="T12" i="5"/>
  <c r="V12" i="5"/>
  <c r="I12" i="5"/>
  <c r="R35" i="1" a="1"/>
  <c r="R35" i="1" s="1"/>
  <c r="R39" i="1" a="1"/>
  <c r="R39" i="1" s="1"/>
  <c r="T35" i="1" a="1"/>
  <c r="T35" i="1" s="1"/>
  <c r="T39" i="1" a="1"/>
  <c r="T39" i="1" s="1"/>
  <c r="T34" i="1" a="1"/>
  <c r="T34" i="1" s="1"/>
  <c r="R34" i="1" a="1"/>
  <c r="R34" i="1" s="1"/>
  <c r="T27" i="1" a="1"/>
  <c r="T27" i="1" s="1"/>
  <c r="T28" i="1" a="1"/>
  <c r="T28" i="1" s="1"/>
  <c r="T23" i="1" a="1"/>
  <c r="T23" i="1" s="1"/>
  <c r="M23" i="1"/>
  <c r="O23" i="1"/>
  <c r="P23" i="1" s="1"/>
  <c r="R23" i="1" a="1"/>
  <c r="R23" i="1" s="1"/>
  <c r="V23" i="1" s="1"/>
  <c r="R27" i="1" a="1"/>
  <c r="R27" i="1" s="1"/>
  <c r="R28" i="1" a="1"/>
  <c r="R28" i="1"/>
  <c r="T13" i="1" a="1"/>
  <c r="T13" i="1" s="1"/>
  <c r="T16" i="1" a="1"/>
  <c r="T16" i="1" s="1"/>
  <c r="T17" i="1" a="1"/>
  <c r="T17" i="1" s="1"/>
  <c r="R13" i="1" a="1"/>
  <c r="R13" i="1" s="1"/>
  <c r="R16" i="1" a="1"/>
  <c r="R16" i="1" s="1"/>
  <c r="R17" i="1" a="1"/>
  <c r="R17" i="1" s="1"/>
  <c r="R12" i="1" a="1"/>
  <c r="R12" i="1" s="1"/>
  <c r="T12" i="1" a="1"/>
  <c r="T12" i="1" s="1"/>
  <c r="V19" i="5"/>
  <c r="I19" i="5"/>
  <c r="V13" i="5"/>
  <c r="I13" i="5" s="1"/>
  <c r="K13" i="5" s="1"/>
  <c r="V46" i="5"/>
  <c r="I46" i="5"/>
  <c r="E8" i="4"/>
  <c r="K26" i="5"/>
  <c r="K40" i="5"/>
  <c r="K12" i="5"/>
  <c r="K18" i="5"/>
  <c r="K19" i="5"/>
  <c r="K20" i="5"/>
  <c r="K7" i="1"/>
  <c r="K6" i="1"/>
  <c r="F7" i="5"/>
  <c r="K38" i="5"/>
  <c r="K24" i="5"/>
  <c r="K10" i="5"/>
  <c r="K10" i="1"/>
  <c r="O39" i="1"/>
  <c r="P39" i="1" s="1"/>
  <c r="O35" i="1"/>
  <c r="P35" i="1" s="1"/>
  <c r="O34" i="1"/>
  <c r="P34" i="1" s="1"/>
  <c r="M39" i="1"/>
  <c r="M35" i="1"/>
  <c r="M34" i="1"/>
  <c r="M28" i="1"/>
  <c r="M27" i="1"/>
  <c r="M17" i="1"/>
  <c r="M16" i="1"/>
  <c r="M13" i="1"/>
  <c r="M12" i="1"/>
  <c r="K32" i="1"/>
  <c r="K21" i="1"/>
  <c r="E7" i="4"/>
  <c r="E6" i="4"/>
  <c r="E5" i="4"/>
  <c r="E4" i="4"/>
  <c r="F7" i="1"/>
  <c r="V15" i="1" l="1"/>
  <c r="V35" i="1"/>
  <c r="I35" i="1" s="1"/>
  <c r="K35" i="1" s="1"/>
  <c r="V13" i="1"/>
  <c r="I13" i="1" s="1"/>
  <c r="K13" i="1" s="1"/>
  <c r="V39" i="1"/>
  <c r="I39" i="1"/>
  <c r="K39" i="1" s="1"/>
  <c r="V12" i="1"/>
  <c r="I12" i="1"/>
  <c r="K12" i="1" s="1"/>
  <c r="V17" i="1"/>
  <c r="I17" i="1" s="1"/>
  <c r="K17" i="1" s="1"/>
  <c r="V28" i="1"/>
  <c r="I28" i="1" s="1"/>
  <c r="K28" i="1" s="1"/>
  <c r="V16" i="1"/>
  <c r="I16" i="1" s="1"/>
  <c r="K16" i="1" s="1"/>
  <c r="V34" i="1"/>
  <c r="I34" i="1" s="1"/>
  <c r="K34" i="1" s="1"/>
  <c r="V27" i="1"/>
  <c r="I27" i="1" s="1"/>
  <c r="K27" i="1" s="1"/>
  <c r="I23" i="1"/>
  <c r="K23" i="1" s="1"/>
  <c r="V38" i="1"/>
  <c r="I38" i="1" s="1"/>
  <c r="K38" i="1" s="1"/>
  <c r="V37" i="1"/>
  <c r="I37" i="1" s="1"/>
  <c r="K37" i="1" s="1"/>
  <c r="A40" i="1"/>
  <c r="V26" i="1"/>
  <c r="I26" i="1" s="1"/>
  <c r="K26" i="1" s="1"/>
  <c r="A29" i="1"/>
  <c r="V24" i="1"/>
  <c r="I24" i="1" s="1"/>
  <c r="K24" i="1" s="1"/>
  <c r="V25" i="1"/>
  <c r="I25" i="1" s="1"/>
  <c r="K25" i="1" s="1"/>
  <c r="A21" i="5"/>
  <c r="A66" i="5" s="1"/>
  <c r="V55" i="5"/>
  <c r="I55" i="5"/>
  <c r="V56" i="5"/>
  <c r="I56" i="5"/>
  <c r="V42" i="5"/>
  <c r="I42" i="5" s="1"/>
  <c r="K42" i="5" s="1"/>
  <c r="K49" i="5" s="1"/>
  <c r="M3" i="5"/>
  <c r="K3" i="5" s="1"/>
  <c r="I43" i="5"/>
  <c r="V28" i="5"/>
  <c r="I28" i="5" s="1"/>
  <c r="V29" i="5"/>
  <c r="I29" i="5" s="1"/>
  <c r="I14" i="5"/>
  <c r="K14" i="5" s="1"/>
  <c r="I15" i="5"/>
  <c r="K15" i="5" s="1"/>
  <c r="I14" i="1"/>
  <c r="K14" i="1" s="1"/>
  <c r="I15" i="1"/>
  <c r="K15" i="1" s="1"/>
  <c r="I36" i="1"/>
  <c r="K36" i="1" s="1"/>
  <c r="M41" i="1"/>
  <c r="M3" i="1" s="1"/>
  <c r="K3" i="1" s="1"/>
  <c r="A18" i="1"/>
  <c r="A42" i="1" l="1"/>
  <c r="K29" i="1"/>
  <c r="K63" i="5"/>
  <c r="K21" i="5"/>
  <c r="K66" i="5" s="1"/>
  <c r="K18" i="1"/>
  <c r="K40" i="1"/>
  <c r="K42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<sst xmlns="http://schemas.openxmlformats.org/spreadsheetml/2006/main" count="704" uniqueCount="325">
  <si>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</si>
  <si>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</si>
  <si>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</si>
  <si>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</si>
  <si>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</si>
  <si>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</si>
  <si>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</si>
  <si>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</si>
  <si>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</si>
  <si>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</si>
  <si>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</si>
  <si>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</si>
  <si>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</si>
  <si>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</si>
  <si>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</si>
  <si>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</si>
  <si>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</si>
  <si>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</si>
  <si>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</si>
  <si>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</si>
  <si>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</si>
  <si>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</si>
  <si>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</si>
  <si>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</si>
  <si>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</si>
  <si>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</si>
  <si>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</si>
  <si>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</si>
  <si>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</si>
  <si>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</si>
  <si>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</si>
  <si>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</si>
  <si>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</si>
  <si>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</si>
  <si>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</si>
  <si>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</si>
  <si>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</si>
  <si>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</si>
  <si>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</si>
  <si>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</si>
  <si>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</si>
  <si>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</si>
  <si>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</si>
  <si>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</si>
  <si>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</si>
  <si>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</si>
  <si>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</si>
  <si>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</si>
  <si>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</si>
  <si>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</si>
  <si>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</si>
  <si>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</si>
  <si>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</si>
  <si>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</si>
  <si>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</si>
  <si>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</si>
  <si>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</si>
  <si>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</si>
  <si>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</si>
  <si>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</si>
  <si>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</si>
  <si>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</si>
  <si>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</si>
  <si>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</si>
  <si>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</si>
  <si>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</si>
  <si>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</si>
  <si>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</si>
  <si>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</si>
  <si>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</si>
  <si>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</si>
  <si>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</si>
  <si>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</si>
  <si>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</si>
  <si>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</si>
  <si>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</si>
  <si>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</si>
  <si>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</si>
  <si>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</si>
  <si>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</si>
  <si>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</si>
  <si>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</si>
  <si>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</si>
  <si>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</si>
  <si>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</si>
  <si>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</si>
  <si>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</si>
  <si>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</si>
  <si>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</si>
  <si>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</si>
  <si>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</si>
  <si>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</si>
  <si>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</si>
  <si>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</si>
  <si>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</si>
  <si>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</si>
  <si>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</si>
  <si>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</si>
  <si>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</si>
  <si>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</si>
  <si>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</si>
  <si>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</si>
  <si>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</si>
  <si>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</si>
  <si>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</si>
  <si>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</si>
  <si>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</si>
  <si>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</si>
  <si>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</si>
  <si>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</si>
  <si>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</si>
  <si>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</si>
  <si>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</si>
  <si>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</si>
  <si>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</si>
  <si>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</si>
  <si>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</si>
  <si>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</si>
  <si>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</si>
  <si>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</si>
  <si>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</si>
  <si>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</si>
  <si>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</si>
  <si>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</si>
  <si>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</si>
  <si>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</si>
  <si>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</si>
  <si>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</si>
  <si>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</si>
  <si>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</si>
  <si>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</si>
  <si>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</si>
  <si>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</si>
  <si>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</si>
  <si>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</si>
  <si>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</si>
  <si>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</si>
  <si>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</si>
  <si>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</si>
  <si>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</si>
  <si>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</si>
  <si>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</si>
  <si>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</si>
  <si>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</si>
  <si>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</si>
  <si>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</si>
  <si>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</si>
  <si>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</si>
  <si>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</si>
  <si>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</si>
  <si>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</si>
  <si>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</si>
  <si>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</si>
  <si>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</si>
  <si>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</si>
  <si>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</si>
  <si>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</si>
  <si>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</si>
  <si>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</si>
  <si>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</si>
  <si>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</si>
  <si>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</si>
  <si>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</si>
  <si>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</si>
  <si>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</si>
  <si>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</si>
  <si>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</si>
  <si>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</si>
  <si>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</si>
  <si>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</si>
  <si>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</si>
  <si>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</si>
  <si>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</si>
  <si>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</si>
  <si>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</si>
  <si>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</si>
  <si>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</si>
  <si>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</si>
  <si>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</si>
  <si>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</si>
  <si>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</si>
  <si>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</si>
  <si>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</si>
  <si>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</si>
  <si>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</si>
  <si>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</si>
  <si>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</si>
  <si>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</si>
  <si>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</si>
  <si>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</si>
  <si>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</si>
  <si>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</si>
  <si>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</si>
  <si>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</si>
  <si>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</si>
  <si>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</si>
  <si>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</si>
  <si>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</si>
  <si>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</si>
  <si>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</si>
  <si>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</si>
  <si>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</si>
  <si>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</si>
  <si>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</si>
  <si>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</si>
  <si>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</si>
  <si>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</si>
  <si>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</si>
  <si>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</si>
  <si>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</si>
  <si>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</si>
  <si>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</si>
  <si>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</si>
  <si>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</si>
  <si>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</si>
  <si>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</si>
  <si>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</si>
  <si>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</si>
  <si>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</si>
  <si>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</si>
  <si>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</si>
  <si>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</si>
  <si>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</si>
  <si>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</si>
  <si>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</si>
  <si>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</si>
  <si>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</si>
  <si>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</si>
  <si>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</si>
  <si>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</si>
  <si>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</si>
  <si>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</si>
  <si>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</si>
  <si>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</si>
  <si>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</si>
  <si>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</si>
  <si>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</si>
  <si>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</si>
  <si>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</si>
  <si>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</si>
  <si>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</si>
  <si>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</si>
  <si>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</si>
  <si>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</si>
  <si>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</si>
  <si>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</si>
  <si>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</si>
  <si>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</si>
  <si>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</si>
  <si>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</si>
  <si>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</si>
  <si>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</si>
  <si>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</si>
  <si>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</si>
  <si>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</si>
  <si>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</si>
  <si>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</si>
  <si>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</si>
  <si>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</si>
  <si>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</si>
  <si>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</si>
  <si>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</si>
  <si>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</si>
  <si>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</si>
  <si>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</si>
  <si>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</si>
  <si>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</si>
  <si>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</si>
  <si>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</si>
  <si>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</si>
  <si>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</si>
  <si>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</si>
  <si>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</si>
  <si>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</si>
  <si>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</si>
  <si>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</si>
  <si>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</si>
  <si>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</si>
  <si>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</si>
  <si>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</si>
  <si>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</si>
  <si>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</si>
  <si>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</si>
  <si>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</si>
  <si>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</si>
  <si>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</si>
  <si>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</si>
  <si>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</si>
  <si>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</si>
  <si>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</si>
  <si>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</si>
  <si>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</si>
  <si>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</si>
  <si>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</si>
  <si>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</si>
  <si>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</si>
  <si>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</si>
  <si>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</si>
  <si>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</si>
  <si>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</si>
  <si>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</si>
  <si>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</si>
  <si>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</si>
  <si>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</si>
  <si>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</si>
  <si>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</si>
  <si>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</si>
  <si>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</si>
  <si>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</si>
  <si>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</si>
  <si>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</si>
  <si>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</si>
  <si>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</si>
  <si>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Pre-1626 foot regiments</t>
  </si>
  <si>
    <t>Dutch infantry</t>
  </si>
  <si>
    <t>Reiters</t>
  </si>
  <si>
    <t>Light horse carbine</t>
  </si>
  <si>
    <t>Reiters (mediocre)</t>
  </si>
  <si>
    <t>Kurassiers * (general included)</t>
  </si>
  <si>
    <t>In centre</t>
  </si>
  <si>
    <t xml:space="preserve">      Gordon Jamieson • 715 • CLWC  ==  October 2026 R one-dayer</t>
  </si>
  <si>
    <t>(with artillery redoubt)</t>
  </si>
  <si>
    <t>George Frederick of Baden-Durlach</t>
  </si>
  <si>
    <r>
      <t xml:space="preserve">C in C  </t>
    </r>
    <r>
      <rPr>
        <sz val="11"/>
        <color theme="1"/>
        <rFont val="Calibri (Body)"/>
      </rPr>
      <t xml:space="preserve">Christian of Brunswick  </t>
    </r>
  </si>
  <si>
    <t>Ernst of Mansfeld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</si>
</sst>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 (Body)"/>
    </font>
    <font>
      <i/>
      <sz val="11"/>
      <color theme="1"/>
      <name val="Calibri"/>
      <family val="2"/>
      <scheme val="minor"/>
    </font>
    <font>
      <b/>
      <sz val="12"/>
      <color rgb="FF00B050"/>
      <name val="Calibri (Body)"/>
    </font>
    <font>
      <sz val="11"/>
      <color theme="1"/>
      <name val="Calibri (Body)"/>
    </font>
  </fonts>
  <fills count="11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2" xfId="0" applyFont="1" applyFill="1" applyBorder="1" applyAlignment="1">
      <alignment horizontal="center"/>
    </xf>
    <xf numFmtId="0" fontId="0" fillId="0" borderId="5" xfId="0" applyBorder="1" applyProtection="1"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0" fontId="0" fillId="4" borderId="17" xfId="0" applyFill="1" applyBorder="1" applyAlignment="1" applyProtection="1">
      <alignment horizontal="center"/>
      <protection locked="0" hidden="1"/>
    </xf>
    <xf numFmtId="0" fontId="9" fillId="5" borderId="10" xfId="0" applyFont="1" applyFill="1" applyBorder="1"/>
    <xf numFmtId="0" fontId="9" fillId="5" borderId="11" xfId="0" applyFont="1" applyFill="1" applyBorder="1"/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0" xfId="0" applyFont="1" applyFill="1" applyBorder="1" applyAlignment="1" applyProtection="1">
      <alignment horizontal="center"/>
      <protection hidden="1"/>
    </xf>
    <xf numFmtId="0" fontId="9" fillId="5" borderId="12" xfId="0" applyFont="1" applyFill="1" applyBorder="1" applyAlignment="1" applyProtection="1">
      <alignment horizontal="center"/>
      <protection hidden="1"/>
    </xf>
    <xf numFmtId="0" fontId="9" fillId="5" borderId="2" xfId="0" applyFont="1" applyFill="1" applyBorder="1"/>
    <xf numFmtId="0" fontId="9" fillId="5" borderId="2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center"/>
    </xf>
    <xf numFmtId="0" fontId="0" fillId="4" borderId="19" xfId="0" applyFill="1" applyBorder="1"/>
    <xf numFmtId="0" fontId="0" fillId="4" borderId="0" xfId="0" applyFill="1"/>
    <xf numFmtId="0" fontId="5" fillId="4" borderId="9" xfId="0" applyFont="1" applyFill="1" applyBorder="1" applyAlignment="1">
      <alignment horizontal="center" vertical="center"/>
    </xf>
    <xf numFmtId="0" fontId="9" fillId="6" borderId="2" xfId="0" applyFont="1" applyFill="1" applyBorder="1"/>
    <xf numFmtId="0" fontId="9" fillId="6" borderId="2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1" xfId="0" applyFont="1" applyFill="1" applyBorder="1"/>
    <xf numFmtId="0" fontId="9" fillId="6" borderId="11" xfId="0" applyFont="1" applyFill="1" applyBorder="1" applyAlignment="1">
      <alignment horizontal="center"/>
    </xf>
    <xf numFmtId="0" fontId="9" fillId="6" borderId="12" xfId="0" applyFont="1" applyFill="1" applyBorder="1" applyAlignment="1">
      <alignment horizontal="center"/>
    </xf>
    <xf numFmtId="0" fontId="9" fillId="6" borderId="10" xfId="0" applyFont="1" applyFill="1" applyBorder="1" applyAlignment="1" applyProtection="1">
      <alignment horizontal="center"/>
      <protection hidden="1"/>
    </xf>
    <xf numFmtId="0" fontId="9" fillId="6" borderId="12" xfId="0" applyFont="1" applyFill="1" applyBorder="1" applyAlignment="1" applyProtection="1">
      <alignment horizontal="center"/>
      <protection hidden="1"/>
    </xf>
    <xf numFmtId="0" fontId="0" fillId="7" borderId="19" xfId="0" applyFill="1" applyBorder="1"/>
    <xf numFmtId="0" fontId="0" fillId="7" borderId="0" xfId="0" applyFill="1"/>
    <xf numFmtId="0" fontId="5" fillId="7" borderId="9" xfId="0" applyFont="1" applyFill="1" applyBorder="1" applyAlignment="1" applyProtection="1">
      <alignment horizontal="center" vertical="center"/>
      <protection hidden="1"/>
    </xf>
    <xf numFmtId="0" fontId="0" fillId="8" borderId="19" xfId="0" applyFill="1" applyBorder="1"/>
    <xf numFmtId="0" fontId="15" fillId="8" borderId="0" xfId="0" applyFont="1" applyFill="1"/>
    <xf numFmtId="0" fontId="0" fillId="8" borderId="0" xfId="0" applyFill="1"/>
    <xf numFmtId="0" fontId="5" fillId="8" borderId="9" xfId="0" applyFont="1" applyFill="1" applyBorder="1" applyAlignment="1" applyProtection="1">
      <alignment horizontal="center" vertical="center"/>
      <protection hidden="1"/>
    </xf>
    <xf numFmtId="0" fontId="0" fillId="9" borderId="0" xfId="0" applyFill="1" applyAlignment="1" applyProtection="1">
      <alignment horizontal="center"/>
      <protection locked="0" hidden="1"/>
    </xf>
    <xf numFmtId="164" fontId="6" fillId="9" borderId="9" xfId="0" applyNumberFormat="1" applyFont="1" applyFill="1" applyBorder="1" applyAlignment="1" applyProtection="1">
      <alignment horizontal="center" vertical="center"/>
      <protection hidden="1"/>
    </xf>
    <xf numFmtId="0" fontId="0" fillId="10" borderId="17" xfId="0" applyFill="1" applyBorder="1" applyAlignment="1" applyProtection="1">
      <alignment horizontal="center"/>
      <protection locked="0" hidden="1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16" fillId="3" borderId="11" xfId="0" applyFont="1" applyFill="1" applyBorder="1"/>
    <xf numFmtId="0" fontId="11" fillId="3" borderId="11" xfId="0" applyFont="1" applyFill="1" applyBorder="1"/>
    <xf numFmtId="0" fontId="1" fillId="6" borderId="11" xfId="0" applyFont="1" applyFill="1" applyBorder="1"/>
    <xf numFmtId="0" fontId="0" fillId="6" borderId="11" xfId="0" applyFill="1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0" fillId="8" borderId="29" xfId="0" applyFill="1" applyBorder="1" applyProtection="1">
      <protection locked="0"/>
    </xf>
    <xf numFmtId="0" fontId="0" fillId="9" borderId="29" xfId="0" applyFill="1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6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7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/>
    <xf numFmtId="0" fontId="0" fillId="0" borderId="27" xfId="0" applyBorder="1"/>
    <xf numFmtId="0" fontId="14" fillId="7" borderId="29" xfId="0" applyFont="1" applyFill="1" applyBorder="1" applyProtection="1">
      <protection locked="0"/>
    </xf>
    <xf numFmtId="0" fontId="0" fillId="7" borderId="29" xfId="0" applyFill="1" applyBorder="1" applyProtection="1">
      <protection locked="0"/>
    </xf>
    <xf numFmtId="0" fontId="9" fillId="2" borderId="1" xfId="0" applyFont="1" applyFill="1" applyBorder="1"/>
    <xf numFmtId="0" fontId="9" fillId="2" borderId="2" xfId="0" applyFont="1" applyFill="1" applyBorder="1"/>
    <xf numFmtId="0" fontId="0" fillId="0" borderId="5" xfId="0" applyBorder="1" applyProtection="1">
      <protection locked="0" hidden="1"/>
    </xf>
    <xf numFmtId="0" fontId="0" fillId="0" borderId="5" xfId="0" applyBorder="1" applyAlignment="1" applyProtection="1">
      <alignment horizontal="center" vertical="center"/>
      <protection locked="0"/>
    </xf>
    <xf numFmtId="0" fontId="9" fillId="2" borderId="10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4" borderId="16" xfId="0" applyFill="1" applyBorder="1" applyAlignment="1" applyProtection="1">
      <alignment horizontal="center"/>
      <protection locked="0" hidden="1"/>
    </xf>
    <xf numFmtId="0" fontId="0" fillId="4" borderId="17" xfId="0" applyFill="1" applyBorder="1" applyAlignment="1" applyProtection="1">
      <alignment horizontal="center"/>
      <protection locked="0" hidden="1"/>
    </xf>
    <xf numFmtId="0" fontId="0" fillId="4" borderId="18" xfId="0" applyFill="1" applyBorder="1" applyAlignment="1" applyProtection="1">
      <alignment horizontal="center"/>
      <protection locked="0" hidden="1"/>
    </xf>
    <xf numFmtId="0" fontId="0" fillId="4" borderId="6" xfId="0" applyFill="1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6" borderId="1" xfId="0" applyFont="1" applyFill="1" applyBorder="1"/>
    <xf numFmtId="0" fontId="9" fillId="6" borderId="2" xfId="0" applyFont="1" applyFill="1" applyBorder="1"/>
    <xf numFmtId="0" fontId="9" fillId="6" borderId="2" xfId="0" applyFont="1" applyFill="1" applyBorder="1" applyAlignment="1">
      <alignment horizontal="center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6" borderId="11" xfId="0" applyFont="1" applyFill="1" applyBorder="1"/>
    <xf numFmtId="0" fontId="9" fillId="6" borderId="11" xfId="0" applyFont="1" applyFill="1" applyBorder="1" applyAlignment="1">
      <alignment horizontal="center"/>
    </xf>
    <xf numFmtId="0" fontId="9" fillId="5" borderId="11" xfId="0" applyFont="1" applyFill="1" applyBorder="1"/>
    <xf numFmtId="0" fontId="9" fillId="5" borderId="11" xfId="0" applyFont="1" applyFill="1" applyBorder="1" applyAlignment="1">
      <alignment horizontal="center"/>
    </xf>
    <xf numFmtId="0" fontId="0" fillId="0" borderId="37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38" xfId="0" applyBorder="1" applyProtection="1">
      <protection locked="0"/>
    </xf>
    <xf numFmtId="0" fontId="9" fillId="0" borderId="11" xfId="0" applyFont="1" applyBorder="1"/>
    <xf numFmtId="0" fontId="10" fillId="5" borderId="11" xfId="0" applyFont="1" applyFill="1" applyBorder="1"/>
    <xf numFmtId="0" fontId="9" fillId="5" borderId="1" xfId="0" applyFont="1" applyFill="1" applyBorder="1"/>
    <xf numFmtId="0" fontId="9" fillId="5" borderId="2" xfId="0" applyFont="1" applyFill="1" applyBorder="1"/>
    <xf numFmtId="0" fontId="9" fillId="5" borderId="2" xfId="0" applyFont="1" applyFill="1" applyBorder="1" applyAlignment="1">
      <alignment horizontal="center"/>
    </xf>
    <xf numFmtId="0" fontId="0" fillId="4" borderId="29" xfId="0" applyFill="1" applyBorder="1" applyProtection="1">
      <protection locked="0"/>
    </xf>
    <xf numFmtId="0" fontId="10" fillId="0" borderId="11" xfId="0" applyFont="1" applyBorder="1"/>
    <xf numFmtId="0" fontId="0" fillId="0" borderId="29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1" fillId="2" borderId="11" xfId="0" applyFont="1" applyFill="1" applyBorder="1"/>
    <xf numFmtId="0" fontId="0" fillId="0" borderId="11" xfId="0" applyBorder="1"/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38100</xdr:rowOff>
    </xdr:from>
    <xdr:to>
      <xdr:col>1</xdr:col>
      <xdr:colOff>207220</xdr:colOff>
      <xdr:row>6</xdr:row>
      <xdr:rowOff>181070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1CD3B6-7761-4598-A42B-68E00824D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8100"/>
          <a:ext cx="1312120" cy="1419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192830</xdr:colOff>
      <xdr:row>0</xdr:row>
      <xdr:rowOff>95250</xdr:rowOff>
    </xdr:from>
    <xdr:to>
      <xdr:col>1</xdr:col>
      <xdr:colOff>257175</xdr:colOff>
      <xdr:row>7</xdr:row>
      <xdr:rowOff>47720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D6EB3A1-77A8-BDDC-C93C-0C3AFD610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830" y="95250"/>
          <a:ext cx="1312120" cy="14193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43"/>
  <sheetViews>
    <sheetView tabSelected="1" zoomScaleNormal="100" workbookViewId="0">
      <selection activeCell="AC7" sqref="AC7"/>
    </sheetView>
  </sheetViews>
  <sheetFormatPr defaultColWidth="8.85546875" defaultRowHeight="1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/>
    <row r="2" spans="1:28" ht="19.5" thickTop="1">
      <c r="A2" s="58"/>
      <c r="B2" s="59"/>
      <c r="C2" s="37" t="s">
        <v>0</v>
      </c>
      <c r="D2" s="118" t="s">
        <v>1</v>
      </c>
      <c r="E2" s="118"/>
      <c r="F2" s="118"/>
      <c r="G2" s="19"/>
      <c r="H2" s="118" t="s">
        <v>2</v>
      </c>
      <c r="I2" s="118"/>
      <c r="J2" s="118"/>
      <c r="K2" s="38" t="s">
        <v>3</v>
      </c>
      <c r="M2" s="14" t="s">
        <v>4</v>
      </c>
      <c r="O2" s="14" t="s">
        <v>5</v>
      </c>
    </row>
    <row r="3" spans="1:28" ht="19.5" thickBot="1">
      <c r="A3" s="59"/>
      <c r="B3" s="60" t="s">
        <v>6</v>
      </c>
      <c r="C3" s="36">
        <v>26</v>
      </c>
      <c r="D3" s="127" t="str">
        <f>VLOOKUP(C3,'Armies v4'!A1:B92,2,FALSE)</f>
        <v>30 Years War German Protestant</v>
      </c>
      <c r="E3" s="137"/>
      <c r="F3" s="128"/>
      <c r="G3" s="20"/>
      <c r="H3" s="138">
        <v>1621</v>
      </c>
      <c r="I3" s="138"/>
      <c r="J3" s="138"/>
      <c r="K3" s="102">
        <f>ROUNDDOWN(SUM(IF(H10="Competent",1,IF(H10="Brilliant",2,IF(H10="Strategist",2,0))),IF(H21="Competent",1,IF(H21="Brilliant",2,IF(H21="Strategist",2,0))),IF(H32="Competent",1,IF(H32="Brilliant",2,IF(H32="Strategist",2,0))))/2+IF(H10="Strategist",1,IF(H21="Strategist",1,IF(H32="Strategist",1,0))),0)+M3</f>
        <v>2</v>
      </c>
      <c r="M3" s="14">
        <f>IF(M41&gt;=6,2,IF(M41&gt;=2,1,0))</f>
        <v>1</v>
      </c>
    </row>
    <row r="4" spans="1:28" ht="10.35" customHeight="1" thickTop="1" thickBot="1">
      <c r="A4" s="59"/>
      <c r="B4" s="59"/>
    </row>
    <row r="5" spans="1:28" ht="20.25" thickTop="1" thickBot="1">
      <c r="A5" s="52"/>
      <c r="B5" s="60" t="s">
        <v>7</v>
      </c>
      <c r="C5" s="139" t="s">
        <v>8</v>
      </c>
      <c r="D5" s="140"/>
      <c r="E5" s="140"/>
      <c r="F5" s="40" t="s">
        <v>9</v>
      </c>
      <c r="G5" s="21"/>
      <c r="H5" s="141" t="s">
        <v>10</v>
      </c>
      <c r="I5" s="142"/>
      <c r="J5" s="40" t="s">
        <v>11</v>
      </c>
      <c r="K5" s="39" t="s">
        <v>12</v>
      </c>
      <c r="M5" s="14" t="b">
        <f>IF(F6="fortified",1)</f>
        <v>0</v>
      </c>
    </row>
    <row r="6" spans="1:28" ht="15.75" thickTop="1">
      <c r="C6" s="143" t="s">
        <v>142</v>
      </c>
      <c r="D6" s="144"/>
      <c r="E6" s="72" t="s">
        <v>153</v>
      </c>
      <c r="F6" s="27" t="s">
        <v>13</v>
      </c>
      <c r="G6" s="22"/>
      <c r="H6" s="147" t="s">
        <v>14</v>
      </c>
      <c r="I6" s="147"/>
      <c r="J6" s="103">
        <v>1</v>
      </c>
      <c r="K6" s="6">
        <f>J6*1</f>
        <v>1</v>
      </c>
      <c r="N6" s="28"/>
    </row>
    <row r="7" spans="1:28" ht="16.5" thickBot="1">
      <c r="C7" s="145" t="s">
        <v>147</v>
      </c>
      <c r="D7" s="146"/>
      <c r="E7" s="32" t="s">
        <v>13</v>
      </c>
      <c r="F7" s="51" t="str">
        <f>IFERROR(VLOOKUP(F6,Troops!N4:O5,2,FALSE),"0")</f>
        <v>0</v>
      </c>
      <c r="G7" s="23"/>
      <c r="H7" s="148" t="s">
        <v>15</v>
      </c>
      <c r="I7" s="148"/>
      <c r="J7" s="32">
        <v>0</v>
      </c>
      <c r="K7" s="7">
        <f>J7*0.5</f>
        <v>0</v>
      </c>
    </row>
    <row r="8" spans="1:28" ht="8.1" customHeight="1" thickTop="1" thickBot="1"/>
    <row r="9" spans="1:28" ht="16.5" thickTop="1">
      <c r="A9" s="149" t="s">
        <v>16</v>
      </c>
      <c r="B9" s="150"/>
      <c r="C9" s="150"/>
      <c r="D9" s="150"/>
      <c r="E9" s="150" t="s">
        <v>17</v>
      </c>
      <c r="F9" s="150"/>
      <c r="G9" s="85"/>
      <c r="H9" s="86" t="s">
        <v>18</v>
      </c>
      <c r="I9" s="151" t="s">
        <v>19</v>
      </c>
      <c r="J9" s="151"/>
      <c r="K9" s="87" t="s">
        <v>12</v>
      </c>
      <c r="M9" s="29" t="s">
        <v>20</v>
      </c>
      <c r="N9" s="30"/>
      <c r="O9" s="11" t="s">
        <v>5</v>
      </c>
      <c r="P9" s="11" t="s">
        <v>21</v>
      </c>
      <c r="R9" s="11" t="s">
        <v>22</v>
      </c>
      <c r="T9" s="11" t="s">
        <v>23</v>
      </c>
      <c r="V9" s="64" t="s">
        <v>12</v>
      </c>
      <c r="W9" s="64"/>
      <c r="X9" s="64" t="s">
        <v>24</v>
      </c>
      <c r="Y9" s="64"/>
      <c r="Z9" s="64" t="s">
        <v>25</v>
      </c>
      <c r="AB9" s="64" t="s">
        <v>26</v>
      </c>
    </row>
    <row r="10" spans="1:28" ht="15" customHeight="1" thickBot="1">
      <c r="A10" s="94"/>
      <c r="B10" s="95"/>
      <c r="C10" s="95"/>
      <c r="D10" s="95"/>
      <c r="E10" s="133" t="s">
        <v>323</v>
      </c>
      <c r="F10" s="134"/>
      <c r="G10" s="95"/>
      <c r="H10" s="101" t="s">
        <v>156</v>
      </c>
      <c r="I10" s="116" t="s">
        <v>13</v>
      </c>
      <c r="J10" s="116"/>
      <c r="K10" s="96">
        <f>VLOOKUP(H10,Troops!$H$3:$I$7,2,FALSE)+VLOOKUP(I10,Troops!$K$3:$L$8,2,FALSE)</f>
        <v>6</v>
      </c>
      <c r="M10" s="30"/>
      <c r="N10" s="30"/>
    </row>
    <row r="11" spans="1:28" ht="17.25" thickTop="1" thickBot="1">
      <c r="A11" s="88" t="s">
        <v>27</v>
      </c>
      <c r="B11" s="154" t="s">
        <v>28</v>
      </c>
      <c r="C11" s="154"/>
      <c r="D11" s="154"/>
      <c r="E11" s="154" t="s">
        <v>29</v>
      </c>
      <c r="F11" s="154"/>
      <c r="G11" s="89" t="s">
        <v>30</v>
      </c>
      <c r="H11" s="90" t="s">
        <v>31</v>
      </c>
      <c r="I11" s="155" t="s">
        <v>12</v>
      </c>
      <c r="J11" s="155"/>
      <c r="K11" s="91" t="s">
        <v>32</v>
      </c>
      <c r="M11" s="30"/>
      <c r="N11" s="30"/>
    </row>
    <row r="12" spans="1:28">
      <c r="A12" s="24"/>
      <c r="B12" s="119"/>
      <c r="C12" s="120"/>
      <c r="D12" s="121"/>
      <c r="E12" s="129" t="s">
        <v>13</v>
      </c>
      <c r="F12" s="130"/>
      <c r="G12" s="33" t="s">
        <v>13</v>
      </c>
      <c r="H12" s="27" t="s">
        <v>13</v>
      </c>
      <c r="I12" s="104">
        <f t="shared" ref="I12:I17" si="0">IFERROR(R12+T12+V12+X12+Z12+AB12,"-")</f>
        <v>0</v>
      </c>
      <c r="J12" s="105"/>
      <c r="K12" s="6">
        <f>IFERROR(SUM(A12*I12),"N/A")</f>
        <v>0</v>
      </c>
      <c r="M12" s="30">
        <f>VLOOKUP(E12,Troops!$A$3:$G$142,5,FALSE)*A12</f>
        <v>0</v>
      </c>
      <c r="N12" s="30"/>
      <c r="O12" s="14">
        <f>VLOOKUP(E12,Troops!$A$3:$F$142,6,FALSE)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IFERROR(IF(H12="Elite",VLOOKUP(E12,Troops!$A$3:$D$142,4,FALSE),IF(H12="Mediocre",VLOOKUP(E12,Troops!$A$3:$D$142,2,FALSE),VLOOKUP(E12,Troops!$A$3:$D$142,3,FALSE)))+R12+T12,"-")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>
      <c r="A13" s="25">
        <v>2</v>
      </c>
      <c r="B13" s="122" t="s">
        <v>313</v>
      </c>
      <c r="C13" s="123"/>
      <c r="D13" s="124"/>
      <c r="E13" s="125" t="s">
        <v>227</v>
      </c>
      <c r="F13" s="126"/>
      <c r="G13" s="34" t="s">
        <v>13</v>
      </c>
      <c r="H13" s="31" t="s">
        <v>13</v>
      </c>
      <c r="I13" s="106">
        <f t="shared" si="0"/>
        <v>20</v>
      </c>
      <c r="J13" s="107"/>
      <c r="K13" s="9">
        <f t="shared" ref="K13:K17" si="1">IFERROR(SUM(A13*I13),"N/A")</f>
        <v>40</v>
      </c>
      <c r="M13" s="30">
        <f>VLOOKUP(E13,Troops!$A$3:$G$142,5,FALSE)*A13</f>
        <v>0</v>
      </c>
      <c r="N13" s="30"/>
      <c r="O13" s="14">
        <f>VLOOKUP(E13,Troops!$A$3:$F$142,6,FALSE)</f>
        <v>2</v>
      </c>
      <c r="P13" s="14">
        <f t="shared" ref="P13:P17" si="2">O13*A13</f>
        <v>4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IFERROR(IF(H13="Elite",VLOOKUP(E13,Troops!$A$3:$D$142,4,FALSE),IF(H13="Mediocre",VLOOKUP(E13,Troops!$A$3:$D$142,2,FALSE),VLOOKUP(E13,Troops!$A$3:$D$142,3,FALSE)))+R13+T13,"-")</f>
        <v>20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>
      <c r="A14" s="25">
        <v>2</v>
      </c>
      <c r="B14" s="122" t="s">
        <v>314</v>
      </c>
      <c r="C14" s="132"/>
      <c r="D14" s="131"/>
      <c r="E14" s="125" t="s">
        <v>230</v>
      </c>
      <c r="F14" s="131"/>
      <c r="G14" s="34" t="s">
        <v>13</v>
      </c>
      <c r="H14" s="31" t="s">
        <v>13</v>
      </c>
      <c r="I14" s="106">
        <f t="shared" ref="I14" si="3">IFERROR(R14+T14+V14+X14+Z14+AB14,"-")</f>
        <v>16</v>
      </c>
      <c r="J14" s="107"/>
      <c r="K14" s="9">
        <f t="shared" ref="K14:K15" si="4">IFERROR(SUM(A14*I14),"N/A")</f>
        <v>32</v>
      </c>
      <c r="M14" s="30">
        <f>VLOOKUP(E14,Troops!$A$3:$G$142,5,FALSE)*A14</f>
        <v>0</v>
      </c>
      <c r="N14" s="30"/>
      <c r="O14" s="14">
        <f>VLOOKUP(E14,Troops!$A$3:$F$142,6,FALSE)</f>
        <v>2</v>
      </c>
      <c r="P14" s="14">
        <f t="shared" ref="P14:P15" si="5">O14*A14</f>
        <v>4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IFERROR(IF(H14="Elite",VLOOKUP(E14,Troops!$A$3:$D$142,4,FALSE),IF(H14="Mediocre",VLOOKUP(E14,Troops!$A$3:$D$142,2,FALSE),VLOOKUP(E14,Troops!$A$3:$D$142,3,FALSE)))+R14+T14,"-")</f>
        <v>16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>
      <c r="A15" s="25">
        <v>1</v>
      </c>
      <c r="B15" s="122" t="s">
        <v>315</v>
      </c>
      <c r="C15" s="132"/>
      <c r="D15" s="131"/>
      <c r="E15" s="125" t="s">
        <v>256</v>
      </c>
      <c r="F15" s="126"/>
      <c r="G15" s="34" t="s">
        <v>13</v>
      </c>
      <c r="H15" s="31" t="s">
        <v>13</v>
      </c>
      <c r="I15" s="106">
        <f t="shared" ref="I15" si="6">IFERROR(R15+T15+V15+X15+Z15+AB15,"-")</f>
        <v>9</v>
      </c>
      <c r="J15" s="107"/>
      <c r="K15" s="9">
        <f t="shared" si="4"/>
        <v>9</v>
      </c>
      <c r="M15" s="30">
        <f>VLOOKUP(E15,Troops!$A$3:$G$142,5,FALSE)*A15</f>
        <v>0</v>
      </c>
      <c r="N15" s="30"/>
      <c r="O15" s="14">
        <f>VLOOKUP(E15,Troops!$A$3:$F$142,6,FALSE)</f>
        <v>1</v>
      </c>
      <c r="P15" s="14">
        <f t="shared" si="5"/>
        <v>1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IFERROR(IF(H15="Elite",VLOOKUP(E15,Troops!$A$3:$D$142,4,FALSE),IF(H15="Mediocre",VLOOKUP(E15,Troops!$A$3:$D$142,2,FALSE),VLOOKUP(E15,Troops!$A$3:$D$142,3,FALSE)))+R15+T15,"-")</f>
        <v>9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>
      <c r="A16" s="25">
        <v>2</v>
      </c>
      <c r="B16" s="122" t="s">
        <v>316</v>
      </c>
      <c r="C16" s="123"/>
      <c r="D16" s="124"/>
      <c r="E16" s="125" t="s">
        <v>250</v>
      </c>
      <c r="F16" s="126"/>
      <c r="G16" s="34" t="s">
        <v>13</v>
      </c>
      <c r="H16" s="31" t="s">
        <v>13</v>
      </c>
      <c r="I16" s="106">
        <f t="shared" si="0"/>
        <v>6</v>
      </c>
      <c r="J16" s="107"/>
      <c r="K16" s="9">
        <f t="shared" si="1"/>
        <v>12</v>
      </c>
      <c r="M16" s="30">
        <f>VLOOKUP(E16,Troops!$A$3:$G$142,5,FALSE)*A16</f>
        <v>2</v>
      </c>
      <c r="N16" s="30"/>
      <c r="O16" s="14">
        <f>VLOOKUP(E16,Troops!$A$3:$F$142,6,FALSE)</f>
        <v>1</v>
      </c>
      <c r="P16" s="14">
        <f t="shared" si="2"/>
        <v>2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IFERROR(IF(H16="Elite",VLOOKUP(E16,Troops!$A$3:$D$142,4,FALSE),IF(H16="Mediocre",VLOOKUP(E16,Troops!$A$3:$D$142,2,FALSE),VLOOKUP(E16,Troops!$A$3:$D$142,3,FALSE)))+R16+T16,"-")</f>
        <v>6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ht="15.75" thickBot="1">
      <c r="A17" s="26"/>
      <c r="B17" s="112"/>
      <c r="C17" s="113"/>
      <c r="D17" s="114"/>
      <c r="E17" s="127" t="s">
        <v>13</v>
      </c>
      <c r="F17" s="128"/>
      <c r="G17" s="35" t="s">
        <v>13</v>
      </c>
      <c r="H17" s="32" t="s">
        <v>13</v>
      </c>
      <c r="I17" s="152">
        <f t="shared" si="0"/>
        <v>0</v>
      </c>
      <c r="J17" s="153"/>
      <c r="K17" s="10">
        <f t="shared" si="1"/>
        <v>0</v>
      </c>
      <c r="M17" s="30">
        <f>VLOOKUP(E17,Troops!$A$3:$G$142,5,FALSE)*A17</f>
        <v>0</v>
      </c>
      <c r="N17" s="30"/>
      <c r="O17" s="14">
        <f>VLOOKUP(E17,Troops!$A$3:$F$142,6,FALSE)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IFERROR(IF(H17="Elite",VLOOKUP(E17,Troops!$A$3:$D$142,4,FALSE),IF(H17="Mediocre",VLOOKUP(E17,Troops!$A$3:$D$142,2,FALSE),VLOOKUP(E17,Troops!$A$3:$D$142,3,FALSE)))+R17+T17,"-")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ht="17.25" thickTop="1" thickBot="1">
      <c r="A18" s="92">
        <f>SUM(P$12:P$17)</f>
        <v>11</v>
      </c>
      <c r="B18" s="110"/>
      <c r="C18" s="111"/>
      <c r="D18" s="111"/>
      <c r="E18" s="111"/>
      <c r="F18" s="111"/>
      <c r="G18" s="111"/>
      <c r="H18" s="111"/>
      <c r="I18" s="111"/>
      <c r="J18" s="111"/>
      <c r="K18" s="93">
        <f>SUM(K12:K17)+K10</f>
        <v>99</v>
      </c>
      <c r="M18" s="30"/>
      <c r="N18" s="30"/>
    </row>
    <row r="19" spans="1:28" ht="8.1" customHeight="1" thickTop="1" thickBot="1">
      <c r="A19" s="2"/>
      <c r="B19" s="3"/>
      <c r="K19" s="2"/>
      <c r="M19" s="30"/>
      <c r="N19" s="30"/>
    </row>
    <row r="20" spans="1:28" ht="16.5" thickTop="1">
      <c r="A20" s="135" t="s">
        <v>33</v>
      </c>
      <c r="B20" s="136"/>
      <c r="C20" s="136"/>
      <c r="D20" s="136"/>
      <c r="E20" s="136" t="s">
        <v>17</v>
      </c>
      <c r="F20" s="136"/>
      <c r="G20" s="41"/>
      <c r="H20" s="42" t="s">
        <v>18</v>
      </c>
      <c r="I20" s="118" t="s">
        <v>19</v>
      </c>
      <c r="J20" s="118"/>
      <c r="K20" s="38" t="s">
        <v>12</v>
      </c>
      <c r="M20" s="30"/>
      <c r="N20" s="30"/>
      <c r="O20" s="11" t="s">
        <v>5</v>
      </c>
      <c r="P20" s="11" t="s">
        <v>21</v>
      </c>
      <c r="R20" s="11" t="s">
        <v>22</v>
      </c>
      <c r="T20" s="11" t="s">
        <v>23</v>
      </c>
      <c r="V20" s="64" t="s">
        <v>12</v>
      </c>
      <c r="W20" s="64"/>
      <c r="X20" s="64" t="s">
        <v>24</v>
      </c>
      <c r="Y20" s="64"/>
      <c r="Z20" s="64" t="s">
        <v>25</v>
      </c>
      <c r="AB20" s="64" t="s">
        <v>26</v>
      </c>
    </row>
    <row r="21" spans="1:28" ht="15.75" thickBot="1">
      <c r="A21" s="97"/>
      <c r="B21" s="98" t="s">
        <v>319</v>
      </c>
      <c r="C21" s="98" t="s">
        <v>321</v>
      </c>
      <c r="D21" s="99"/>
      <c r="E21" s="115" t="s">
        <v>324</v>
      </c>
      <c r="F21" s="115"/>
      <c r="G21" s="99"/>
      <c r="H21" s="101" t="s">
        <v>150</v>
      </c>
      <c r="I21" s="116" t="s">
        <v>151</v>
      </c>
      <c r="J21" s="116"/>
      <c r="K21" s="100">
        <f>VLOOKUP(H21,Troops!$H$3:$I$7,2,FALSE)+VLOOKUP(I21,Troops!$K$3:$L$8,2,FALSE)</f>
        <v>0</v>
      </c>
      <c r="M21" s="30"/>
      <c r="N21" s="30"/>
    </row>
    <row r="22" spans="1:28" ht="17.25" thickTop="1" thickBot="1">
      <c r="A22" s="43" t="s">
        <v>27</v>
      </c>
      <c r="B22" s="117" t="s">
        <v>28</v>
      </c>
      <c r="C22" s="117"/>
      <c r="D22" s="117"/>
      <c r="E22" s="117" t="s">
        <v>29</v>
      </c>
      <c r="F22" s="117"/>
      <c r="G22" s="44" t="s">
        <v>30</v>
      </c>
      <c r="H22" s="45" t="s">
        <v>31</v>
      </c>
      <c r="I22" s="118" t="s">
        <v>12</v>
      </c>
      <c r="J22" s="118"/>
      <c r="K22" s="39" t="s">
        <v>32</v>
      </c>
      <c r="M22" s="30"/>
      <c r="N22" s="30"/>
    </row>
    <row r="23" spans="1:28" ht="15.75" thickTop="1">
      <c r="A23" s="24"/>
      <c r="B23" s="119"/>
      <c r="C23" s="120"/>
      <c r="D23" s="121"/>
      <c r="E23" s="119" t="s">
        <v>13</v>
      </c>
      <c r="F23" s="121"/>
      <c r="G23" s="33" t="s">
        <v>13</v>
      </c>
      <c r="H23" s="27" t="s">
        <v>13</v>
      </c>
      <c r="I23" s="104">
        <f t="shared" ref="I23:I28" si="7">IFERROR(R23+T23+V23+X23+Z23+AB23,"-")</f>
        <v>0</v>
      </c>
      <c r="J23" s="105"/>
      <c r="K23" s="6">
        <f>IFERROR(SUM(A23*I23),"N/A")</f>
        <v>0</v>
      </c>
      <c r="M23" s="30">
        <f>VLOOKUP(E23,Troops!$A$3:$G$142,5,FALSE)*A23</f>
        <v>0</v>
      </c>
      <c r="N23" s="30"/>
      <c r="O23" s="14">
        <f>VLOOKUP(E23,Troops!$A$3:$F$142,6,FALSE)</f>
        <v>0</v>
      </c>
      <c r="P23" s="14">
        <f>O23*A23</f>
        <v>0</v>
      </c>
      <c r="R23" s="14" t="b" cm="1">
        <f t="array" ref="R23">IF(AND(H23="Elite",G23="Cmd Shot"),N/A)</f>
        <v>0</v>
      </c>
      <c r="T23" t="b" cm="1">
        <f t="array" ref="T23">IF(AND(H23="mediocre",G23="Regimental Artillery"),N/A)</f>
        <v>0</v>
      </c>
      <c r="V23">
        <f>IFERROR(IF(H23="Elite",VLOOKUP(E23,Troops!$A$3:$D$142,4,FALSE),IF(H23="Mediocre",VLOOKUP(E23,Troops!$A$3:$D$142,2,FALSE),VLOOKUP(E23,Troops!$A$3:$D$142,3,FALSE)))+R23+T23,"-")</f>
        <v>0</v>
      </c>
      <c r="X23" t="b">
        <f>IF(G23="Regimental Artillery",VLOOKUP(G23,Troops!$X$4:$Y$5,2,FALSE))</f>
        <v>0</v>
      </c>
      <c r="Z23" t="b">
        <f>IF(G23="Cmd Shot",VLOOKUP(G23,Troops!$X$4:$Y$5,2,FALSE))</f>
        <v>0</v>
      </c>
      <c r="AB23" t="b">
        <f>IF(G23="Stakes",VLOOKUP(G23,Troops!$X$4:$Y$6,2,FALSE))</f>
        <v>0</v>
      </c>
    </row>
    <row r="24" spans="1:28">
      <c r="A24" s="25">
        <v>2</v>
      </c>
      <c r="B24" s="122" t="s">
        <v>313</v>
      </c>
      <c r="C24" s="123"/>
      <c r="D24" s="124"/>
      <c r="E24" s="125" t="s">
        <v>227</v>
      </c>
      <c r="F24" s="126"/>
      <c r="G24" s="34" t="s">
        <v>13</v>
      </c>
      <c r="H24" s="31" t="s">
        <v>13</v>
      </c>
      <c r="I24" s="106">
        <f t="shared" si="7"/>
        <v>20</v>
      </c>
      <c r="J24" s="107"/>
      <c r="K24" s="9">
        <f t="shared" ref="K24" si="8">IFERROR(SUM(A24*I24),"N/A")</f>
        <v>40</v>
      </c>
      <c r="M24" s="30">
        <f>VLOOKUP(E24,Troops!$A$3:$G$142,5,FALSE)*A24</f>
        <v>0</v>
      </c>
      <c r="N24" s="30"/>
      <c r="O24" s="14">
        <f>VLOOKUP(E24,Troops!$A$3:$F$142,6,FALSE)</f>
        <v>2</v>
      </c>
      <c r="P24" s="14">
        <f t="shared" ref="P24:P25" si="9">O24*A24</f>
        <v>4</v>
      </c>
      <c r="R24" s="14" t="b" cm="1">
        <f t="array" ref="R24">IF(AND(H24="Elite",G24="Cmd Shot"),N/A)</f>
        <v>0</v>
      </c>
      <c r="T24" t="b" cm="1">
        <f t="array" ref="T24">IF(AND(H24="mediocre",G24="Regimental Artillery"),N/A)</f>
        <v>0</v>
      </c>
      <c r="V24">
        <f>IFERROR(IF(H24="Elite",VLOOKUP(E24,Troops!$A$3:$D$142,4,FALSE),IF(H24="Mediocre",VLOOKUP(E24,Troops!$A$3:$D$142,2,FALSE),VLOOKUP(E24,Troops!$A$3:$D$142,3,FALSE)))+R24+T24,"-")</f>
        <v>20</v>
      </c>
      <c r="X24" t="b">
        <f>IF(G24="Regimental Artillery",VLOOKUP(G24,Troops!$X$4:$Y$5,2,FALSE))</f>
        <v>0</v>
      </c>
      <c r="Z24" t="b">
        <f>IF(G24="Cmd Shot",VLOOKUP(G24,Troops!$X$4:$Y$5,2,FALSE))</f>
        <v>0</v>
      </c>
      <c r="AB24" t="b">
        <f>IF(G24="Stakes",VLOOKUP(G24,Troops!$X$4:$Y$6,2,FALSE))</f>
        <v>0</v>
      </c>
    </row>
    <row r="25" spans="1:28">
      <c r="A25" s="25">
        <v>1</v>
      </c>
      <c r="B25" s="122" t="s">
        <v>314</v>
      </c>
      <c r="C25" s="132"/>
      <c r="D25" s="131"/>
      <c r="E25" s="125" t="s">
        <v>230</v>
      </c>
      <c r="F25" s="131"/>
      <c r="G25" s="34" t="s">
        <v>13</v>
      </c>
      <c r="H25" s="31" t="s">
        <v>13</v>
      </c>
      <c r="I25" s="106">
        <f t="shared" si="7"/>
        <v>16</v>
      </c>
      <c r="J25" s="107"/>
      <c r="K25" s="9">
        <f t="shared" ref="K25" si="10">IFERROR(SUM(A25*I25),"N/A")</f>
        <v>16</v>
      </c>
      <c r="M25" s="30">
        <f>VLOOKUP(E25,Troops!$A$3:$G$142,5,FALSE)*A25</f>
        <v>0</v>
      </c>
      <c r="N25" s="30"/>
      <c r="O25" s="14">
        <f>VLOOKUP(E25,Troops!$A$3:$F$142,6,FALSE)</f>
        <v>2</v>
      </c>
      <c r="P25" s="14">
        <f t="shared" si="9"/>
        <v>2</v>
      </c>
      <c r="R25" s="14" t="b" cm="1">
        <f t="array" ref="R25">IF(AND(H25="Elite",G25="Cmd Shot"),N/A)</f>
        <v>0</v>
      </c>
      <c r="T25" t="b" cm="1">
        <f t="array" ref="T25">IF(AND(H25="mediocre",G25="Regimental Artillery"),N/A)</f>
        <v>0</v>
      </c>
      <c r="V25">
        <f>IFERROR(IF(H25="Elite",VLOOKUP(E25,Troops!$A$3:$D$142,4,FALSE),IF(H25="Mediocre",VLOOKUP(E25,Troops!$A$3:$D$142,2,FALSE),VLOOKUP(E25,Troops!$A$3:$D$142,3,FALSE)))+R25+T25,"-")</f>
        <v>16</v>
      </c>
      <c r="X25" t="b">
        <f>IF(G25="Regimental Artillery",VLOOKUP(G25,Troops!$X$4:$Y$5,2,FALSE))</f>
        <v>0</v>
      </c>
      <c r="Z25" t="b">
        <f>IF(G25="Cmd Shot",VLOOKUP(G25,Troops!$X$4:$Y$5,2,FALSE))</f>
        <v>0</v>
      </c>
      <c r="AB25" t="b">
        <f>IF(G25="Stakes",VLOOKUP(G25,Troops!$X$4:$Y$6,2,FALSE))</f>
        <v>0</v>
      </c>
    </row>
    <row r="26" spans="1:28">
      <c r="A26" s="25">
        <v>1</v>
      </c>
      <c r="B26" s="122" t="s">
        <v>317</v>
      </c>
      <c r="C26" s="132"/>
      <c r="D26" s="131"/>
      <c r="E26" s="125" t="s">
        <v>256</v>
      </c>
      <c r="F26" s="126"/>
      <c r="G26" s="34" t="s">
        <v>13</v>
      </c>
      <c r="H26" s="31" t="s">
        <v>131</v>
      </c>
      <c r="I26" s="106">
        <f t="shared" ref="I26" si="11">IFERROR(R26+T26+V26+X26+Z26+AB26,"-")</f>
        <v>7</v>
      </c>
      <c r="J26" s="107"/>
      <c r="K26" s="9">
        <f t="shared" ref="K26" si="12">IFERROR(SUM(A26*I26),"N/A")</f>
        <v>7</v>
      </c>
      <c r="M26" s="30">
        <f>VLOOKUP(E26,Troops!$A$3:$G$142,5,FALSE)*A26</f>
        <v>0</v>
      </c>
      <c r="N26" s="30"/>
      <c r="O26" s="14">
        <f>VLOOKUP(E26,Troops!$A$3:$F$142,6,FALSE)</f>
        <v>1</v>
      </c>
      <c r="P26" s="14">
        <f t="shared" ref="P26" si="13">O26*A26</f>
        <v>1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IFERROR(IF(H26="Elite",VLOOKUP(E26,Troops!$A$3:$D$142,4,FALSE),IF(H26="Mediocre",VLOOKUP(E26,Troops!$A$3:$D$142,2,FALSE),VLOOKUP(E26,Troops!$A$3:$D$142,3,FALSE)))+R26+T26,"-")</f>
        <v>7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>
      <c r="A27" s="25">
        <v>1</v>
      </c>
      <c r="B27" s="122" t="s">
        <v>245</v>
      </c>
      <c r="C27" s="123"/>
      <c r="D27" s="124"/>
      <c r="E27" s="122" t="s">
        <v>245</v>
      </c>
      <c r="F27" s="124"/>
      <c r="G27" s="34" t="s">
        <v>13</v>
      </c>
      <c r="H27" s="31" t="s">
        <v>13</v>
      </c>
      <c r="I27" s="106">
        <f t="shared" si="7"/>
        <v>10</v>
      </c>
      <c r="J27" s="107"/>
      <c r="K27" s="9">
        <f t="shared" ref="K27:K28" si="14">IFERROR(SUM(A27*I27),"N/A")</f>
        <v>10</v>
      </c>
      <c r="M27" s="30">
        <f>VLOOKUP(E27,Troops!$A$3:$G$142,5,FALSE)*A27</f>
        <v>0</v>
      </c>
      <c r="N27" s="30"/>
      <c r="O27" s="14">
        <f>VLOOKUP(E27,Troops!$A$3:$F$142,6,FALSE)</f>
        <v>1</v>
      </c>
      <c r="P27" s="14">
        <f t="shared" ref="P27:P28" si="15">O27*A27</f>
        <v>1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IFERROR(IF(H27="Elite",VLOOKUP(E27,Troops!$A$3:$D$142,4,FALSE),IF(H27="Mediocre",VLOOKUP(E27,Troops!$A$3:$D$142,2,FALSE),VLOOKUP(E27,Troops!$A$3:$D$142,3,FALSE)))+R27+T27,"-")</f>
        <v>10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ht="15.75" thickBot="1">
      <c r="A28" s="26"/>
      <c r="B28" s="158"/>
      <c r="C28" s="159"/>
      <c r="D28" s="160"/>
      <c r="E28" s="158" t="s">
        <v>13</v>
      </c>
      <c r="F28" s="160"/>
      <c r="G28" s="65" t="s">
        <v>13</v>
      </c>
      <c r="H28" s="66" t="s">
        <v>13</v>
      </c>
      <c r="I28" s="152">
        <f t="shared" si="7"/>
        <v>0</v>
      </c>
      <c r="J28" s="153"/>
      <c r="K28" s="10">
        <f t="shared" si="14"/>
        <v>0</v>
      </c>
      <c r="M28" s="30">
        <f>VLOOKUP(E28,Troops!$A$3:$G$142,5,FALSE)*A28</f>
        <v>0</v>
      </c>
      <c r="N28" s="30"/>
      <c r="O28" s="14">
        <f>VLOOKUP(E28,Troops!$A$3:$F$142,6,FALSE)</f>
        <v>0</v>
      </c>
      <c r="P28" s="14">
        <f t="shared" si="15"/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IFERROR(IF(H28="Elite",VLOOKUP(E28,Troops!$A$3:$D$142,4,FALSE),IF(H28="Mediocre",VLOOKUP(E28,Troops!$A$3:$D$142,2,FALSE),VLOOKUP(E28,Troops!$A$3:$D$142,3,FALSE)))+R28+T28,"-")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ht="17.25" thickTop="1" thickBot="1">
      <c r="A29" s="46">
        <f>SUM(P$23:P$28)</f>
        <v>8</v>
      </c>
      <c r="B29" s="117"/>
      <c r="C29" s="161"/>
      <c r="D29" s="161"/>
      <c r="E29" s="161"/>
      <c r="F29" s="161"/>
      <c r="G29" s="161"/>
      <c r="H29" s="161"/>
      <c r="I29" s="161"/>
      <c r="J29" s="161"/>
      <c r="K29" s="47">
        <f>SUM(K23:K28)+K21</f>
        <v>73</v>
      </c>
      <c r="M29" s="30"/>
      <c r="N29" s="30"/>
    </row>
    <row r="30" spans="1:28" ht="8.1" customHeight="1" thickTop="1" thickBot="1">
      <c r="A30" s="2"/>
      <c r="B30" s="3"/>
      <c r="K30" s="2"/>
      <c r="M30" s="30"/>
      <c r="N30" s="30"/>
    </row>
    <row r="31" spans="1:28" ht="16.5" thickTop="1">
      <c r="A31" s="163" t="s">
        <v>34</v>
      </c>
      <c r="B31" s="164"/>
      <c r="C31" s="164"/>
      <c r="D31" s="164"/>
      <c r="E31" s="164" t="s">
        <v>17</v>
      </c>
      <c r="F31" s="164"/>
      <c r="G31" s="79"/>
      <c r="H31" s="80" t="s">
        <v>18</v>
      </c>
      <c r="I31" s="165" t="s">
        <v>19</v>
      </c>
      <c r="J31" s="165"/>
      <c r="K31" s="81" t="s">
        <v>12</v>
      </c>
      <c r="M31" s="30"/>
      <c r="N31" s="30"/>
      <c r="O31" s="11" t="s">
        <v>5</v>
      </c>
      <c r="P31" s="11" t="s">
        <v>21</v>
      </c>
      <c r="R31" s="11" t="s">
        <v>22</v>
      </c>
      <c r="T31" s="11" t="s">
        <v>23</v>
      </c>
      <c r="V31" s="64" t="s">
        <v>12</v>
      </c>
      <c r="W31" s="64"/>
      <c r="X31" s="64" t="s">
        <v>24</v>
      </c>
      <c r="Y31" s="64"/>
      <c r="Z31" s="64" t="s">
        <v>25</v>
      </c>
      <c r="AB31" s="64" t="s">
        <v>26</v>
      </c>
    </row>
    <row r="32" spans="1:28" ht="15.75" thickBot="1">
      <c r="A32" s="82"/>
      <c r="B32" s="83"/>
      <c r="C32" s="83"/>
      <c r="D32" s="83"/>
      <c r="E32" s="166" t="s">
        <v>322</v>
      </c>
      <c r="F32" s="166"/>
      <c r="G32" s="83"/>
      <c r="H32" s="101" t="s">
        <v>132</v>
      </c>
      <c r="I32" s="116" t="s">
        <v>157</v>
      </c>
      <c r="J32" s="116"/>
      <c r="K32" s="84">
        <f>VLOOKUP(H32,Troops!$H$3:$I$7,2,FALSE)+VLOOKUP(I32,Troops!$K$3:$L$8,2,FALSE)</f>
        <v>-3</v>
      </c>
      <c r="M32" s="30"/>
      <c r="N32" s="30"/>
    </row>
    <row r="33" spans="1:28" ht="17.25" thickTop="1" thickBot="1">
      <c r="A33" s="73" t="s">
        <v>27</v>
      </c>
      <c r="B33" s="156" t="s">
        <v>28</v>
      </c>
      <c r="C33" s="156"/>
      <c r="D33" s="156"/>
      <c r="E33" s="156" t="s">
        <v>29</v>
      </c>
      <c r="F33" s="156"/>
      <c r="G33" s="74" t="s">
        <v>30</v>
      </c>
      <c r="H33" s="75" t="s">
        <v>31</v>
      </c>
      <c r="I33" s="157" t="s">
        <v>12</v>
      </c>
      <c r="J33" s="157"/>
      <c r="K33" s="76" t="s">
        <v>32</v>
      </c>
      <c r="M33" s="30"/>
      <c r="N33" s="30"/>
    </row>
    <row r="34" spans="1:28">
      <c r="A34" s="24"/>
      <c r="B34" s="119"/>
      <c r="C34" s="120"/>
      <c r="D34" s="121"/>
      <c r="E34" s="129" t="s">
        <v>13</v>
      </c>
      <c r="F34" s="130"/>
      <c r="G34" s="33" t="s">
        <v>13</v>
      </c>
      <c r="H34" s="27" t="s">
        <v>13</v>
      </c>
      <c r="I34" s="104">
        <f t="shared" ref="I34:I39" si="16">IFERROR(R34+T34+V34+X34+Z34+AB34,"-")</f>
        <v>0</v>
      </c>
      <c r="J34" s="105"/>
      <c r="K34" s="6">
        <f>IFERROR(SUM(A34*I34),"N/A")</f>
        <v>0</v>
      </c>
      <c r="M34" s="30">
        <f>VLOOKUP(E34,Troops!$A$3:$G$142,5,FALSE)*A34</f>
        <v>0</v>
      </c>
      <c r="N34" s="30"/>
      <c r="O34" s="14">
        <f>VLOOKUP(E34,Troops!$A$3:$F$142,6,FALSE)</f>
        <v>0</v>
      </c>
      <c r="P34" s="14">
        <f>O34*A34</f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IFERROR(IF(H34="Elite",VLOOKUP(E34,Troops!$A$3:$D$142,4,FALSE),IF(H34="Mediocre",VLOOKUP(E34,Troops!$A$3:$D$142,2,FALSE),VLOOKUP(E34,Troops!$A$3:$D$142,3,FALSE)))+R34+T34,"-")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>
      <c r="A35" s="25">
        <v>1</v>
      </c>
      <c r="B35" s="122" t="s">
        <v>318</v>
      </c>
      <c r="C35" s="123"/>
      <c r="D35" s="124"/>
      <c r="E35" s="125" t="s">
        <v>291</v>
      </c>
      <c r="F35" s="126"/>
      <c r="G35" s="34" t="s">
        <v>13</v>
      </c>
      <c r="H35" s="31" t="s">
        <v>13</v>
      </c>
      <c r="I35" s="106">
        <f t="shared" si="16"/>
        <v>13</v>
      </c>
      <c r="J35" s="107"/>
      <c r="K35" s="9">
        <f t="shared" ref="K35:K39" si="17">IFERROR(SUM(A35*I35),"N/A")</f>
        <v>13</v>
      </c>
      <c r="M35" s="30">
        <f>VLOOKUP(E35,Troops!$A$3:$G$142,5,FALSE)*A35</f>
        <v>0</v>
      </c>
      <c r="N35" s="30"/>
      <c r="O35" s="14">
        <f>VLOOKUP(E35,Troops!$A$3:$F$142,6,FALSE)</f>
        <v>1</v>
      </c>
      <c r="P35" s="14">
        <f t="shared" ref="P35:P39" si="18">O35*A35</f>
        <v>1</v>
      </c>
      <c r="R35" s="14" t="b" cm="1">
        <f t="array" ref="R35">IF(AND(H35="Elite",G35="Cmd Shot"),N/A)</f>
        <v>0</v>
      </c>
      <c r="T35" t="b" cm="1">
        <f t="array" ref="T35">IF(AND(H35="mediocre",G35="Regimental Artillery"),N/A)</f>
        <v>0</v>
      </c>
      <c r="V35">
        <f>IFERROR(IF(H35="Elite",VLOOKUP(E35,Troops!$A$3:$D$142,4,FALSE),IF(H35="Mediocre",VLOOKUP(E35,Troops!$A$3:$D$142,2,FALSE),VLOOKUP(E35,Troops!$A$3:$D$142,3,FALSE)))+R35+T35,"-")</f>
        <v>13</v>
      </c>
      <c r="X35" t="b">
        <f>IF(G35="Regimental Artillery",VLOOKUP(G35,Troops!$X$4:$Y$5,2,FALSE))</f>
        <v>0</v>
      </c>
      <c r="Z35" t="b">
        <f>IF(G35="Cmd Shot",VLOOKUP(G35,Troops!$X$4:$Y$5,2,FALSE))</f>
        <v>0</v>
      </c>
      <c r="AB35" t="b">
        <f>IF(G35="Stakes",VLOOKUP(G35,Troops!$X$4:$Y$6,2,FALSE))</f>
        <v>0</v>
      </c>
    </row>
    <row r="36" spans="1:28">
      <c r="A36" s="25">
        <v>2</v>
      </c>
      <c r="B36" s="122" t="s">
        <v>315</v>
      </c>
      <c r="C36" s="132"/>
      <c r="D36" s="131"/>
      <c r="E36" s="125" t="s">
        <v>269</v>
      </c>
      <c r="F36" s="131"/>
      <c r="G36" s="34" t="s">
        <v>13</v>
      </c>
      <c r="H36" s="31" t="s">
        <v>13</v>
      </c>
      <c r="I36" s="106">
        <f t="shared" ref="I36" si="19">IFERROR(R36+T36+V36+X36+Z36+AB36,"-")</f>
        <v>11</v>
      </c>
      <c r="J36" s="107"/>
      <c r="K36" s="9">
        <f t="shared" si="17"/>
        <v>22</v>
      </c>
      <c r="M36" s="30">
        <f>VLOOKUP(E36,Troops!$A$3:$G$142,5,FALSE)*A36</f>
        <v>0</v>
      </c>
      <c r="N36" s="30"/>
      <c r="O36" s="14">
        <f>VLOOKUP(E36,Troops!$A$3:$F$142,6,FALSE)</f>
        <v>1</v>
      </c>
      <c r="P36" s="14">
        <f t="shared" ref="P36" si="20">O36*A36</f>
        <v>2</v>
      </c>
      <c r="R36" s="14" t="b" cm="1">
        <f t="array" ref="R36">IF(AND(H36="Elite",G36="Cmd Shot"),N/A)</f>
        <v>0</v>
      </c>
      <c r="T36" t="b" cm="1">
        <f t="array" ref="T36">IF(AND(H36="mediocre",G36="Regimental Artillery"),N/A)</f>
        <v>0</v>
      </c>
      <c r="V36">
        <f>IFERROR(IF(H36="Elite",VLOOKUP(E36,Troops!$A$3:$D$142,4,FALSE),IF(H36="Mediocre",VLOOKUP(E36,Troops!$A$3:$D$142,2,FALSE),VLOOKUP(E36,Troops!$A$3:$D$142,3,FALSE)))+R36+T36,"-")</f>
        <v>11</v>
      </c>
      <c r="X36" t="b">
        <f>IF(G36="Regimental Artillery",VLOOKUP(G36,Troops!$X$4:$Y$5,2,FALSE))</f>
        <v>0</v>
      </c>
      <c r="Z36" t="b">
        <f>IF(G36="Cmd Shot",VLOOKUP(G36,Troops!$X$4:$Y$5,2,FALSE))</f>
        <v>0</v>
      </c>
      <c r="AB36" t="b">
        <f>IF(G36="Stakes",VLOOKUP(G36,Troops!$X$4:$Y$6,2,FALSE))</f>
        <v>0</v>
      </c>
    </row>
    <row r="37" spans="1:28">
      <c r="A37" s="25">
        <v>1</v>
      </c>
      <c r="B37" s="122" t="s">
        <v>315</v>
      </c>
      <c r="C37" s="132"/>
      <c r="D37" s="131"/>
      <c r="E37" s="125" t="s">
        <v>256</v>
      </c>
      <c r="F37" s="131"/>
      <c r="G37" s="34" t="s">
        <v>13</v>
      </c>
      <c r="H37" s="31" t="s">
        <v>13</v>
      </c>
      <c r="I37" s="106">
        <f t="shared" ref="I37:I38" si="21">IFERROR(R37+T37+V37+X37+Z37+AB37,"-")</f>
        <v>9</v>
      </c>
      <c r="J37" s="107"/>
      <c r="K37" s="9">
        <f t="shared" ref="K37:K38" si="22">IFERROR(SUM(A37*I37),"N/A")</f>
        <v>9</v>
      </c>
      <c r="M37" s="30">
        <f>VLOOKUP(E37,Troops!$A$3:$G$142,5,FALSE)*A37</f>
        <v>0</v>
      </c>
      <c r="N37" s="30"/>
      <c r="O37" s="14">
        <f>VLOOKUP(E37,Troops!$A$3:$F$142,6,FALSE)</f>
        <v>1</v>
      </c>
      <c r="P37" s="14">
        <f t="shared" ref="P37:P38" si="23">O37*A37</f>
        <v>1</v>
      </c>
      <c r="R37" s="14" t="b" cm="1">
        <f t="array" ref="R37">IF(AND(H37="Elite",G37="Cmd Shot"),N/A)</f>
        <v>0</v>
      </c>
      <c r="T37" t="b" cm="1">
        <f t="array" ref="T37">IF(AND(H37="mediocre",G37="Regimental Artillery"),N/A)</f>
        <v>0</v>
      </c>
      <c r="V37">
        <f>IFERROR(IF(H37="Elite",VLOOKUP(E37,Troops!$A$3:$D$142,4,FALSE),IF(H37="Mediocre",VLOOKUP(E37,Troops!$A$3:$D$142,2,FALSE),VLOOKUP(E37,Troops!$A$3:$D$142,3,FALSE)))+R37+T37,"-")</f>
        <v>9</v>
      </c>
      <c r="X37" t="b">
        <f>IF(G37="Regimental Artillery",VLOOKUP(G37,Troops!$X$4:$Y$5,2,FALSE))</f>
        <v>0</v>
      </c>
      <c r="Z37" t="b">
        <f>IF(G37="Cmd Shot",VLOOKUP(G37,Troops!$X$4:$Y$5,2,FALSE))</f>
        <v>0</v>
      </c>
      <c r="AB37" t="b">
        <f>IF(G37="Stakes",VLOOKUP(G37,Troops!$X$4:$Y$6,2,FALSE))</f>
        <v>0</v>
      </c>
    </row>
    <row r="38" spans="1:28">
      <c r="A38" s="25">
        <v>1</v>
      </c>
      <c r="B38" s="122" t="s">
        <v>316</v>
      </c>
      <c r="C38" s="123"/>
      <c r="D38" s="124"/>
      <c r="E38" s="125" t="s">
        <v>250</v>
      </c>
      <c r="F38" s="126"/>
      <c r="G38" s="34" t="s">
        <v>13</v>
      </c>
      <c r="H38" s="31" t="s">
        <v>13</v>
      </c>
      <c r="I38" s="106">
        <f t="shared" si="21"/>
        <v>6</v>
      </c>
      <c r="J38" s="107"/>
      <c r="K38" s="9">
        <f t="shared" si="22"/>
        <v>6</v>
      </c>
      <c r="M38" s="30">
        <f>VLOOKUP(E38,Troops!$A$3:$G$142,5,FALSE)*A38</f>
        <v>1</v>
      </c>
      <c r="N38" s="30"/>
      <c r="O38" s="14">
        <f>VLOOKUP(E38,Troops!$A$3:$F$142,6,FALSE)</f>
        <v>1</v>
      </c>
      <c r="P38" s="14">
        <f t="shared" si="23"/>
        <v>1</v>
      </c>
      <c r="R38" s="14" t="b" cm="1">
        <f t="array" ref="R38">IF(AND(H38="Elite",G38="Cmd Shot"),N/A)</f>
        <v>0</v>
      </c>
      <c r="T38" t="b" cm="1">
        <f t="array" ref="T38">IF(AND(H38="mediocre",G38="Regimental Artillery"),N/A)</f>
        <v>0</v>
      </c>
      <c r="V38">
        <f>IFERROR(IF(H38="Elite",VLOOKUP(E38,Troops!$A$3:$D$142,4,FALSE),IF(H38="Mediocre",VLOOKUP(E38,Troops!$A$3:$D$142,2,FALSE),VLOOKUP(E38,Troops!$A$3:$D$142,3,FALSE)))+R38+T38,"-")</f>
        <v>6</v>
      </c>
      <c r="X38" t="b">
        <f>IF(G38="Regimental Artillery",VLOOKUP(G38,Troops!$X$4:$Y$5,2,FALSE))</f>
        <v>0</v>
      </c>
      <c r="Z38" t="b">
        <f>IF(G38="Cmd Shot",VLOOKUP(G38,Troops!$X$4:$Y$5,2,FALSE))</f>
        <v>0</v>
      </c>
      <c r="AB38" t="b">
        <f>IF(G38="Stakes",VLOOKUP(G38,Troops!$X$4:$Y$6,2,FALSE))</f>
        <v>0</v>
      </c>
    </row>
    <row r="39" spans="1:28" ht="15.75" thickBot="1">
      <c r="A39" s="26"/>
      <c r="B39" s="112"/>
      <c r="C39" s="113"/>
      <c r="D39" s="114"/>
      <c r="E39" s="127" t="s">
        <v>13</v>
      </c>
      <c r="F39" s="128"/>
      <c r="G39" s="35" t="s">
        <v>13</v>
      </c>
      <c r="H39" s="32" t="s">
        <v>13</v>
      </c>
      <c r="I39" s="152">
        <f t="shared" si="16"/>
        <v>0</v>
      </c>
      <c r="J39" s="153"/>
      <c r="K39" s="10">
        <f t="shared" si="17"/>
        <v>0</v>
      </c>
      <c r="M39" s="30">
        <f>VLOOKUP(E39,Troops!$A$3:$G$142,5,FALSE)*A39</f>
        <v>0</v>
      </c>
      <c r="N39" s="30"/>
      <c r="O39" s="14">
        <f>VLOOKUP(E39,Troops!$A$3:$F$142,6,FALSE)</f>
        <v>0</v>
      </c>
      <c r="P39" s="14">
        <f t="shared" si="18"/>
        <v>0</v>
      </c>
      <c r="R39" s="14" t="b" cm="1">
        <f t="array" ref="R39">IF(AND(H39="Elite",G39="Cmd Shot"),N/A)</f>
        <v>0</v>
      </c>
      <c r="T39" t="b" cm="1">
        <f t="array" ref="T39">IF(AND(H39="mediocre",G39="Regimental Artillery"),N/A)</f>
        <v>0</v>
      </c>
      <c r="V39">
        <f>IFERROR(IF(H39="Elite",VLOOKUP(E39,Troops!$A$3:$D$142,4,FALSE),IF(H39="Mediocre",VLOOKUP(E39,Troops!$A$3:$D$142,2,FALSE),VLOOKUP(E39,Troops!$A$3:$D$142,3,FALSE)))+R39+T39,"-")</f>
        <v>0</v>
      </c>
      <c r="X39" t="b">
        <f>IF(G39="Regimental Artillery",VLOOKUP(G39,Troops!$X$4:$Y$5,2,FALSE))</f>
        <v>0</v>
      </c>
      <c r="Z39" t="b">
        <f>IF(G39="Cmd Shot",VLOOKUP(G39,Troops!$X$4:$Y$5,2,FALSE))</f>
        <v>0</v>
      </c>
      <c r="AB39" t="b">
        <f>IF(G39="Stakes",VLOOKUP(G39,Troops!$X$4:$Y$6,2,FALSE))</f>
        <v>0</v>
      </c>
    </row>
    <row r="40" spans="1:28" ht="17.25" thickTop="1" thickBot="1">
      <c r="A40" s="77">
        <f>SUM(P$34:P$39)</f>
        <v>5</v>
      </c>
      <c r="B40" s="156"/>
      <c r="C40" s="162"/>
      <c r="D40" s="162"/>
      <c r="E40" s="162"/>
      <c r="F40" s="162"/>
      <c r="G40" s="162"/>
      <c r="H40" s="162"/>
      <c r="I40" s="162"/>
      <c r="J40" s="162"/>
      <c r="K40" s="78">
        <f>SUM(K34:K39)+K32</f>
        <v>47</v>
      </c>
      <c r="M40" s="30"/>
      <c r="N40" s="30"/>
    </row>
    <row r="41" spans="1:28" ht="8.1" customHeight="1" thickTop="1" thickBot="1">
      <c r="M41" s="30">
        <f>SUM(M12:M39)</f>
        <v>3</v>
      </c>
      <c r="N41" s="30"/>
    </row>
    <row r="42" spans="1:28" ht="17.25" thickTop="1" thickBot="1">
      <c r="A42" s="48">
        <f>SUM(A18+A29+A40+M5)</f>
        <v>24</v>
      </c>
      <c r="B42" s="109" t="s">
        <v>35</v>
      </c>
      <c r="C42" s="109"/>
      <c r="D42" s="108" t="s">
        <v>320</v>
      </c>
      <c r="E42" s="109"/>
      <c r="F42" s="109"/>
      <c r="G42" s="49"/>
      <c r="H42" s="109" t="s">
        <v>36</v>
      </c>
      <c r="I42" s="109"/>
      <c r="J42" s="109"/>
      <c r="K42" s="50">
        <f>SUM(F7+K6+K7+K18+K29+K40)</f>
        <v>220</v>
      </c>
    </row>
    <row r="43" spans="1:28" ht="15.75" thickTop="1"/>
  </sheetData>
  <mergeCells count="94">
    <mergeCell ref="B37:D37"/>
    <mergeCell ref="I14:J14"/>
    <mergeCell ref="E25:F25"/>
    <mergeCell ref="I25:J25"/>
    <mergeCell ref="E36:F36"/>
    <mergeCell ref="I36:J36"/>
    <mergeCell ref="E15:F15"/>
    <mergeCell ref="E37:F37"/>
    <mergeCell ref="I37:J37"/>
    <mergeCell ref="I15:J15"/>
    <mergeCell ref="E26:F26"/>
    <mergeCell ref="I26:J26"/>
    <mergeCell ref="B27:D27"/>
    <mergeCell ref="E27:F27"/>
    <mergeCell ref="I27:J27"/>
    <mergeCell ref="I35:J35"/>
    <mergeCell ref="B39:D39"/>
    <mergeCell ref="E39:F39"/>
    <mergeCell ref="I39:J39"/>
    <mergeCell ref="B40:J40"/>
    <mergeCell ref="A31:D31"/>
    <mergeCell ref="E31:F31"/>
    <mergeCell ref="I31:J31"/>
    <mergeCell ref="B38:D38"/>
    <mergeCell ref="E38:F38"/>
    <mergeCell ref="I38:J38"/>
    <mergeCell ref="B34:D34"/>
    <mergeCell ref="E34:F34"/>
    <mergeCell ref="I34:J34"/>
    <mergeCell ref="B35:D35"/>
    <mergeCell ref="E35:F35"/>
    <mergeCell ref="B36:D36"/>
    <mergeCell ref="E33:F33"/>
    <mergeCell ref="I33:J33"/>
    <mergeCell ref="B28:D28"/>
    <mergeCell ref="E28:F28"/>
    <mergeCell ref="I28:J28"/>
    <mergeCell ref="B29:J29"/>
    <mergeCell ref="E32:F32"/>
    <mergeCell ref="I32:J32"/>
    <mergeCell ref="B33:D33"/>
    <mergeCell ref="C6:D6"/>
    <mergeCell ref="C7:D7"/>
    <mergeCell ref="H6:I6"/>
    <mergeCell ref="H7:I7"/>
    <mergeCell ref="A9:D9"/>
    <mergeCell ref="E9:F9"/>
    <mergeCell ref="I9:J9"/>
    <mergeCell ref="D2:F2"/>
    <mergeCell ref="D3:F3"/>
    <mergeCell ref="H2:J2"/>
    <mergeCell ref="H3:J3"/>
    <mergeCell ref="C5:E5"/>
    <mergeCell ref="H5:I5"/>
    <mergeCell ref="B26:D26"/>
    <mergeCell ref="E10:F10"/>
    <mergeCell ref="I10:J10"/>
    <mergeCell ref="A20:D20"/>
    <mergeCell ref="E20:F20"/>
    <mergeCell ref="I20:J20"/>
    <mergeCell ref="I17:J17"/>
    <mergeCell ref="B11:D11"/>
    <mergeCell ref="E11:F11"/>
    <mergeCell ref="I11:J11"/>
    <mergeCell ref="B25:D25"/>
    <mergeCell ref="B24:D24"/>
    <mergeCell ref="E24:F24"/>
    <mergeCell ref="I24:J24"/>
    <mergeCell ref="E17:F17"/>
    <mergeCell ref="B12:D12"/>
    <mergeCell ref="B13:D13"/>
    <mergeCell ref="B16:D16"/>
    <mergeCell ref="E12:F12"/>
    <mergeCell ref="E13:F13"/>
    <mergeCell ref="E16:F16"/>
    <mergeCell ref="E14:F14"/>
    <mergeCell ref="B14:D14"/>
    <mergeCell ref="B15:D15"/>
    <mergeCell ref="I12:J12"/>
    <mergeCell ref="I13:J13"/>
    <mergeCell ref="I16:J16"/>
    <mergeCell ref="D42:F42"/>
    <mergeCell ref="B42:C42"/>
    <mergeCell ref="H42:J42"/>
    <mergeCell ref="B18:J18"/>
    <mergeCell ref="B17:D17"/>
    <mergeCell ref="E21:F21"/>
    <mergeCell ref="I21:J21"/>
    <mergeCell ref="B22:D22"/>
    <mergeCell ref="E22:F22"/>
    <mergeCell ref="I22:J22"/>
    <mergeCell ref="B23:D23"/>
    <mergeCell ref="E23:F23"/>
    <mergeCell ref="I23:J23"/>
  </mergeCells>
  <dataValidations count="7">
    <dataValidation type="list" allowBlank="1" showInputMessage="1" showErrorMessage="1" sqref="F12:F13 F23:F24 F34:F35 E34:E37 E38:F39 E23:E28 F27:F28 E12:E17 F16:F17" xr:uid="{F7ABACBE-B064-472D-BC8E-FA92C29286EB}">
      <formula1>Troops</formula1>
    </dataValidation>
    <dataValidation type="list" allowBlank="1" showInputMessage="1" showErrorMessage="1" sqref="H34:H39 H23:H28 H12:H17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1 H32" xr:uid="{02A8E687-46F8-4EB1-8F21-3CD04C6FE8B5}">
      <formula1>Generals</formula1>
    </dataValidation>
    <dataValidation type="list" allowBlank="1" showInputMessage="1" showErrorMessage="1" sqref="I10:J10 I21:J21 I32:J32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34:G39 G23:G28 G12:G17" xr:uid="{B169CA47-7B31-406E-9576-37E5BA1E823F}">
      <formula1>Options</formula1>
    </dataValidation>
  </dataValidations>
  <pageMargins left="0.25" right="0.25" top="0.75" bottom="0.75" header="0.3" footer="0.3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J7" sqref="J7"/>
    </sheetView>
  </sheetViews>
  <sheetFormatPr defaultColWidth="8.85546875" defaultRowHeight="1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1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/>
    <row r="2" spans="1:28" ht="19.5" thickTop="1">
      <c r="A2" s="58"/>
      <c r="B2" s="59"/>
      <c r="C2" s="37" t="s">
        <v>0</v>
      </c>
      <c r="D2" s="118" t="s">
        <v>1</v>
      </c>
      <c r="E2" s="118"/>
      <c r="F2" s="118"/>
      <c r="G2" s="19"/>
      <c r="H2" s="118" t="s">
        <v>2</v>
      </c>
      <c r="I2" s="118"/>
      <c r="J2" s="118"/>
      <c r="K2" s="38" t="s">
        <v>3</v>
      </c>
      <c r="M2" s="14" t="s">
        <v>4</v>
      </c>
      <c r="O2" s="14" t="s">
        <v>5</v>
      </c>
    </row>
    <row r="3" spans="1:28" ht="19.5" thickBot="1">
      <c r="A3" s="59"/>
      <c r="B3" s="60" t="s">
        <v>37</v>
      </c>
      <c r="C3" s="36">
        <v>26</v>
      </c>
      <c r="D3" s="127" t="str">
        <f>VLOOKUP(C3,'Armies v4'!A1:B92,2,FALSE)</f>
        <v>30 Years War German Protestant</v>
      </c>
      <c r="E3" s="137"/>
      <c r="F3" s="128"/>
      <c r="G3" s="20"/>
      <c r="H3" s="113">
        <v>1625</v>
      </c>
      <c r="I3" s="113"/>
      <c r="J3" s="113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1</v>
      </c>
      <c r="M3" s="14">
        <f>IF(M50&gt;=6,2,IF(M50&gt;=2,1,0))</f>
        <v>0</v>
      </c>
    </row>
    <row r="4" spans="1:28" ht="8.4499999999999993" customHeight="1" thickTop="1" thickBot="1">
      <c r="A4" s="59"/>
      <c r="B4" s="59"/>
    </row>
    <row r="5" spans="1:28" ht="20.25" thickTop="1" thickBot="1">
      <c r="A5" s="52"/>
      <c r="B5" s="60" t="s">
        <v>7</v>
      </c>
      <c r="C5" s="139" t="s">
        <v>8</v>
      </c>
      <c r="D5" s="140"/>
      <c r="E5" s="140"/>
      <c r="F5" s="40" t="s">
        <v>9</v>
      </c>
      <c r="G5" s="21"/>
      <c r="H5" s="141" t="s">
        <v>10</v>
      </c>
      <c r="I5" s="142"/>
      <c r="J5" s="40" t="s">
        <v>11</v>
      </c>
      <c r="K5" s="39" t="s">
        <v>12</v>
      </c>
      <c r="M5" s="14" t="b">
        <f>IF(F6="Fortified",1)</f>
        <v>0</v>
      </c>
    </row>
    <row r="6" spans="1:28" ht="15.75" thickTop="1">
      <c r="C6" s="177" t="s">
        <v>142</v>
      </c>
      <c r="D6" s="178"/>
      <c r="E6" s="27" t="s">
        <v>153</v>
      </c>
      <c r="F6" s="27" t="s">
        <v>13</v>
      </c>
      <c r="G6" s="22"/>
      <c r="H6" s="147" t="s">
        <v>14</v>
      </c>
      <c r="I6" s="147"/>
      <c r="J6" s="27">
        <v>1</v>
      </c>
      <c r="K6" s="6">
        <f>J6*1</f>
        <v>1</v>
      </c>
      <c r="N6" s="28"/>
    </row>
    <row r="7" spans="1:28" ht="16.5" thickBot="1">
      <c r="C7" s="179" t="s">
        <v>147</v>
      </c>
      <c r="D7" s="180"/>
      <c r="E7" s="32" t="s">
        <v>13</v>
      </c>
      <c r="F7" s="51" t="str">
        <f>IFERROR(VLOOKUP(F6,Troops!AG4:AH5,2,FALSE),"0")</f>
        <v>0</v>
      </c>
      <c r="G7" s="23"/>
      <c r="H7" s="148" t="s">
        <v>15</v>
      </c>
      <c r="I7" s="148"/>
      <c r="J7" s="32">
        <v>0</v>
      </c>
      <c r="K7" s="7">
        <f>J7*0.5</f>
        <v>0</v>
      </c>
    </row>
    <row r="8" spans="1:28" ht="8.1" customHeight="1" thickTop="1" thickBot="1"/>
    <row r="9" spans="1:28" ht="16.5" thickTop="1">
      <c r="A9" s="135" t="s">
        <v>16</v>
      </c>
      <c r="B9" s="136"/>
      <c r="C9" s="136"/>
      <c r="D9" s="136"/>
      <c r="E9" s="136" t="s">
        <v>17</v>
      </c>
      <c r="F9" s="136"/>
      <c r="G9" s="41"/>
      <c r="H9" s="42" t="s">
        <v>18</v>
      </c>
      <c r="I9" s="118" t="s">
        <v>19</v>
      </c>
      <c r="J9" s="118"/>
      <c r="K9" s="38" t="s">
        <v>12</v>
      </c>
      <c r="M9" s="29" t="s">
        <v>20</v>
      </c>
      <c r="N9" s="30"/>
      <c r="O9" s="11" t="s">
        <v>5</v>
      </c>
      <c r="P9" s="11" t="s">
        <v>21</v>
      </c>
      <c r="R9" s="11" t="s">
        <v>22</v>
      </c>
      <c r="T9" s="11" t="s">
        <v>23</v>
      </c>
      <c r="V9" s="64" t="s">
        <v>12</v>
      </c>
      <c r="W9" s="64"/>
      <c r="X9" s="64" t="s">
        <v>24</v>
      </c>
      <c r="Y9" s="64"/>
      <c r="Z9" s="64" t="s">
        <v>25</v>
      </c>
      <c r="AB9" s="64" t="s">
        <v>26</v>
      </c>
    </row>
    <row r="10" spans="1:28" ht="15" customHeight="1" thickBot="1">
      <c r="A10" s="1"/>
      <c r="E10" s="168"/>
      <c r="F10" s="168"/>
      <c r="H10" s="57" t="s">
        <v>156</v>
      </c>
      <c r="I10" s="169" t="s">
        <v>13</v>
      </c>
      <c r="J10" s="169"/>
      <c r="K10" s="8">
        <f>VLOOKUP(H10,Troops!$AA$3:$AB$7,2,FALSE)+VLOOKUP(I10,Troops!$AD$3:$AE$8,2,FALSE)</f>
        <v>10</v>
      </c>
      <c r="M10" s="30"/>
      <c r="N10" s="30"/>
    </row>
    <row r="11" spans="1:28" ht="17.25" thickTop="1" thickBot="1">
      <c r="A11" s="43" t="s">
        <v>27</v>
      </c>
      <c r="B11" s="117" t="s">
        <v>28</v>
      </c>
      <c r="C11" s="117"/>
      <c r="D11" s="117"/>
      <c r="E11" s="117" t="s">
        <v>29</v>
      </c>
      <c r="F11" s="117"/>
      <c r="G11" s="44" t="s">
        <v>30</v>
      </c>
      <c r="H11" s="45" t="s">
        <v>31</v>
      </c>
      <c r="I11" s="140" t="s">
        <v>12</v>
      </c>
      <c r="J11" s="140"/>
      <c r="K11" s="39" t="s">
        <v>32</v>
      </c>
      <c r="M11" s="30"/>
      <c r="N11" s="30"/>
    </row>
    <row r="12" spans="1:28" ht="15.75" thickTop="1">
      <c r="A12" s="24"/>
      <c r="B12" s="119"/>
      <c r="C12" s="120"/>
      <c r="D12" s="121"/>
      <c r="E12" s="129" t="s">
        <v>13</v>
      </c>
      <c r="F12" s="130"/>
      <c r="G12" s="33" t="s">
        <v>13</v>
      </c>
      <c r="H12" s="27" t="s">
        <v>13</v>
      </c>
      <c r="I12" s="104">
        <f>IFERROR(R12+T12+V12+X12+Z12+AB12,"-")</f>
        <v>0</v>
      </c>
      <c r="J12" s="105"/>
      <c r="K12" s="6">
        <f>IFERROR(SUM(A12*I12),"N/A")</f>
        <v>0</v>
      </c>
      <c r="M12" s="30">
        <f>VLOOKUP(E12,Troops!$A$3:$G$142,5,FALSE)*A12</f>
        <v>0</v>
      </c>
      <c r="N12" s="30"/>
      <c r="O12" s="14">
        <f>VLOOKUP(E12,Troops!$A$3:$F$142,6,FALSE)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IFERROR(IF(H12="Elite",VLOOKUP(E12,Troops!$A$3:$D$142,4,FALSE),IF(H12="Mediocre",VLOOKUP(E12,Troops!$A$3:$D$142,2,FALSE),VLOOKUP(E12,Troops!$A$3:$D$142,3,FALSE)))+R12+T12,"-")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>
      <c r="A13" s="25">
        <v>2</v>
      </c>
      <c r="B13" s="122" t="s">
        <v>313</v>
      </c>
      <c r="C13" s="123"/>
      <c r="D13" s="124"/>
      <c r="E13" s="125" t="s">
        <v>227</v>
      </c>
      <c r="F13" s="126"/>
      <c r="G13" s="34" t="s">
        <v>13</v>
      </c>
      <c r="H13" s="62" t="s">
        <v>13</v>
      </c>
      <c r="I13" s="106">
        <f t="shared" ref="I13:I20" si="0">IFERROR(R13+T13+V13+X13+Z13+AB13,"-")</f>
        <v>20</v>
      </c>
      <c r="J13" s="107"/>
      <c r="K13" s="63">
        <f t="shared" ref="K13:K20" si="1">IFERROR(SUM(A13*I13),"N/A")</f>
        <v>40</v>
      </c>
      <c r="M13" s="30">
        <f>VLOOKUP(E13,Troops!$A$3:$G$142,5,FALSE)*A13</f>
        <v>0</v>
      </c>
      <c r="N13" s="30"/>
      <c r="O13" s="14">
        <f>VLOOKUP(E13,Troops!$A$3:$F$142,6,FALSE)</f>
        <v>2</v>
      </c>
      <c r="P13" s="14">
        <f t="shared" ref="P13:P20" si="2">O13*A13</f>
        <v>4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IFERROR(IF(H13="Elite",VLOOKUP(E13,Troops!$A$3:$D$142,4,FALSE),IF(H13="Mediocre",VLOOKUP(E13,Troops!$A$3:$D$142,2,FALSE),VLOOKUP(E13,Troops!$A$3:$D$142,3,FALSE)))+R13+T13,"-")</f>
        <v>20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>
      <c r="A14" s="25">
        <v>2</v>
      </c>
      <c r="B14" s="122" t="s">
        <v>314</v>
      </c>
      <c r="C14" s="132"/>
      <c r="D14" s="131"/>
      <c r="E14" s="125" t="s">
        <v>13</v>
      </c>
      <c r="F14" s="131"/>
      <c r="G14" s="34" t="s">
        <v>13</v>
      </c>
      <c r="H14" s="62" t="s">
        <v>13</v>
      </c>
      <c r="I14" s="106">
        <f t="shared" ref="I14:I15" si="3">IFERROR(R14+T14+V14+X14+Z14+AB14,"-")</f>
        <v>0</v>
      </c>
      <c r="J14" s="107"/>
      <c r="K14" s="63">
        <f t="shared" si="1"/>
        <v>0</v>
      </c>
      <c r="M14" s="30">
        <f>VLOOKUP(E14,Troops!$A$3:$G$142,5,FALSE)*A14</f>
        <v>0</v>
      </c>
      <c r="N14" s="30"/>
      <c r="O14" s="14">
        <f>VLOOKUP(E14,Troops!$A$3:$F$142,6,FALSE)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IFERROR(IF(H14="Elite",VLOOKUP(E14,Troops!$A$3:$D$142,4,FALSE),IF(H14="Mediocre",VLOOKUP(E14,Troops!$A$3:$D$142,2,FALSE),VLOOKUP(E14,Troops!$A$3:$D$142,3,FALSE)))+R14+T14,"-")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>
      <c r="A15" s="25"/>
      <c r="B15" s="122"/>
      <c r="C15" s="132"/>
      <c r="D15" s="131"/>
      <c r="E15" s="125" t="s">
        <v>13</v>
      </c>
      <c r="F15" s="131"/>
      <c r="G15" s="34" t="s">
        <v>13</v>
      </c>
      <c r="H15" s="62" t="s">
        <v>13</v>
      </c>
      <c r="I15" s="106">
        <f t="shared" si="3"/>
        <v>0</v>
      </c>
      <c r="J15" s="107"/>
      <c r="K15" s="63">
        <f t="shared" si="1"/>
        <v>0</v>
      </c>
      <c r="M15" s="30">
        <f>VLOOKUP(E15,Troops!$A$3:$G$142,5,FALSE)*A15</f>
        <v>0</v>
      </c>
      <c r="N15" s="30"/>
      <c r="O15" s="14">
        <f>VLOOKUP(E15,Troops!$A$3:$F$142,6,FALSE)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IFERROR(IF(H15="Elite",VLOOKUP(E15,Troops!$A$3:$D$142,4,FALSE),IF(H15="Mediocre",VLOOKUP(E15,Troops!$A$3:$D$142,2,FALSE),VLOOKUP(E15,Troops!$A$3:$D$142,3,FALSE)))+R15+T15,"-")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>
      <c r="A16" s="25"/>
      <c r="B16" s="122"/>
      <c r="C16" s="123"/>
      <c r="D16" s="124"/>
      <c r="E16" s="125" t="s">
        <v>13</v>
      </c>
      <c r="F16" s="126"/>
      <c r="G16" s="34" t="s">
        <v>13</v>
      </c>
      <c r="H16" s="62" t="s">
        <v>13</v>
      </c>
      <c r="I16" s="106">
        <f t="shared" si="0"/>
        <v>0</v>
      </c>
      <c r="J16" s="107"/>
      <c r="K16" s="63">
        <f t="shared" si="1"/>
        <v>0</v>
      </c>
      <c r="M16" s="30">
        <f>VLOOKUP(E16,Troops!$A$3:$G$142,5,FALSE)*A16</f>
        <v>0</v>
      </c>
      <c r="N16" s="30"/>
      <c r="O16" s="14">
        <f>VLOOKUP(E16,Troops!$A$3:$F$142,6,FALSE)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IFERROR(IF(H16="Elite",VLOOKUP(E16,Troops!$A$3:$D$142,4,FALSE),IF(H16="Mediocre",VLOOKUP(E16,Troops!$A$3:$D$142,2,FALSE),VLOOKUP(E16,Troops!$A$3:$D$142,3,FALSE)))+R16+T16,"-")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>
      <c r="A17" s="25"/>
      <c r="B17" s="122"/>
      <c r="C17" s="123"/>
      <c r="D17" s="124"/>
      <c r="E17" s="125" t="s">
        <v>13</v>
      </c>
      <c r="F17" s="126"/>
      <c r="G17" s="34" t="s">
        <v>13</v>
      </c>
      <c r="H17" s="62" t="s">
        <v>13</v>
      </c>
      <c r="I17" s="106">
        <f t="shared" si="0"/>
        <v>0</v>
      </c>
      <c r="J17" s="107"/>
      <c r="K17" s="63">
        <f t="shared" si="1"/>
        <v>0</v>
      </c>
      <c r="M17" s="30">
        <f>VLOOKUP(E17,Troops!$A$3:$G$142,5,FALSE)*A17</f>
        <v>0</v>
      </c>
      <c r="N17" s="30"/>
      <c r="O17" s="14">
        <f>VLOOKUP(E17,Troops!$A$3:$F$142,6,FALSE)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IFERROR(IF(H17="Elite",VLOOKUP(E17,Troops!$A$3:$D$142,4,FALSE),IF(H17="Mediocre",VLOOKUP(E17,Troops!$A$3:$D$142,2,FALSE),VLOOKUP(E17,Troops!$A$3:$D$142,3,FALSE)))+R17+T17,"-")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>
      <c r="A18" s="25"/>
      <c r="B18" s="122"/>
      <c r="C18" s="123"/>
      <c r="D18" s="124"/>
      <c r="E18" s="125" t="s">
        <v>13</v>
      </c>
      <c r="F18" s="126"/>
      <c r="G18" s="34" t="s">
        <v>13</v>
      </c>
      <c r="H18" s="62" t="s">
        <v>13</v>
      </c>
      <c r="I18" s="106">
        <f t="shared" si="0"/>
        <v>0</v>
      </c>
      <c r="J18" s="107"/>
      <c r="K18" s="63">
        <f t="shared" si="1"/>
        <v>0</v>
      </c>
      <c r="M18" s="30">
        <f>VLOOKUP(E18,Troops!$A$3:$G$142,5,FALSE)*A18</f>
        <v>0</v>
      </c>
      <c r="N18" s="30"/>
      <c r="O18" s="14">
        <f>VLOOKUP(E18,Troops!$A$3:$F$142,6,FALSE)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IFERROR(IF(H18="Elite",VLOOKUP(E18,Troops!$A$3:$D$142,4,FALSE),IF(H18="Mediocre",VLOOKUP(E18,Troops!$A$3:$D$142,2,FALSE),VLOOKUP(E18,Troops!$A$3:$D$142,3,FALSE)))+R18+T18,"-")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>
      <c r="A19" s="25"/>
      <c r="B19" s="122"/>
      <c r="C19" s="123"/>
      <c r="D19" s="124"/>
      <c r="E19" s="125" t="s">
        <v>13</v>
      </c>
      <c r="F19" s="126"/>
      <c r="G19" s="34" t="s">
        <v>13</v>
      </c>
      <c r="H19" s="62" t="s">
        <v>13</v>
      </c>
      <c r="I19" s="106">
        <f t="shared" si="0"/>
        <v>0</v>
      </c>
      <c r="J19" s="107"/>
      <c r="K19" s="63">
        <f t="shared" si="1"/>
        <v>0</v>
      </c>
      <c r="M19" s="30">
        <f>VLOOKUP(E19,Troops!$A$3:$G$142,5,FALSE)*A19</f>
        <v>0</v>
      </c>
      <c r="N19" s="30"/>
      <c r="O19" s="14">
        <f>VLOOKUP(E19,Troops!$A$3:$F$142,6,FALSE)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IFERROR(IF(H19="Elite",VLOOKUP(E19,Troops!$A$3:$D$142,4,FALSE),IF(H19="Mediocre",VLOOKUP(E19,Troops!$A$3:$D$142,2,FALSE),VLOOKUP(E19,Troops!$A$3:$D$142,3,FALSE)))+R19+T19,"-")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>
      <c r="A20" s="26"/>
      <c r="B20" s="112"/>
      <c r="C20" s="113"/>
      <c r="D20" s="114"/>
      <c r="E20" s="127" t="s">
        <v>13</v>
      </c>
      <c r="F20" s="128"/>
      <c r="G20" s="35" t="s">
        <v>13</v>
      </c>
      <c r="H20" s="32" t="s">
        <v>13</v>
      </c>
      <c r="I20" s="152">
        <f t="shared" si="0"/>
        <v>0</v>
      </c>
      <c r="J20" s="153"/>
      <c r="K20" s="10">
        <f t="shared" si="1"/>
        <v>0</v>
      </c>
      <c r="M20" s="30">
        <f>VLOOKUP(E20,Troops!$A$3:$G$142,5,FALSE)*A20</f>
        <v>0</v>
      </c>
      <c r="N20" s="30"/>
      <c r="O20" s="14">
        <f>VLOOKUP(E20,Troops!$A$3:$F$142,6,FALSE)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IFERROR(IF(H20="Elite",VLOOKUP(E20,Troops!$A$3:$D$142,4,FALSE),IF(H20="Mediocre",VLOOKUP(E20,Troops!$A$3:$D$142,2,FALSE),VLOOKUP(E20,Troops!$A$3:$D$142,3,FALSE)))+R20+T20,"-")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>
      <c r="A21" s="46">
        <f>SUM($P12:$P20)</f>
        <v>4</v>
      </c>
      <c r="B21" s="175"/>
      <c r="C21" s="176"/>
      <c r="D21" s="176"/>
      <c r="E21" s="176"/>
      <c r="F21" s="176"/>
      <c r="G21" s="176"/>
      <c r="H21" s="176"/>
      <c r="I21" s="176"/>
      <c r="J21" s="176"/>
      <c r="K21" s="47">
        <f>SUM(K12:K20)+K10</f>
        <v>50</v>
      </c>
      <c r="M21" s="30"/>
      <c r="N21" s="30"/>
    </row>
    <row r="22" spans="1:28" ht="8.1" customHeight="1" thickTop="1" thickBot="1">
      <c r="A22" s="2"/>
      <c r="B22" s="3"/>
      <c r="K22" s="2"/>
      <c r="M22" s="30"/>
      <c r="N22" s="30"/>
    </row>
    <row r="23" spans="1:28" ht="16.5" thickTop="1">
      <c r="A23" s="135" t="s">
        <v>33</v>
      </c>
      <c r="B23" s="136"/>
      <c r="C23" s="136"/>
      <c r="D23" s="136"/>
      <c r="E23" s="136" t="s">
        <v>17</v>
      </c>
      <c r="F23" s="136"/>
      <c r="G23" s="41"/>
      <c r="H23" s="42" t="s">
        <v>18</v>
      </c>
      <c r="I23" s="118" t="s">
        <v>19</v>
      </c>
      <c r="J23" s="118"/>
      <c r="K23" s="38" t="s">
        <v>12</v>
      </c>
      <c r="M23" s="30"/>
      <c r="N23" s="30"/>
      <c r="O23" s="11" t="s">
        <v>5</v>
      </c>
      <c r="P23" s="11" t="s">
        <v>21</v>
      </c>
      <c r="R23" s="11" t="s">
        <v>22</v>
      </c>
      <c r="T23" s="11" t="s">
        <v>23</v>
      </c>
      <c r="V23" s="64" t="s">
        <v>12</v>
      </c>
      <c r="W23" s="64"/>
      <c r="X23" s="64" t="s">
        <v>24</v>
      </c>
      <c r="Y23" s="64"/>
      <c r="Z23" s="64" t="s">
        <v>25</v>
      </c>
      <c r="AB23" s="64" t="s">
        <v>26</v>
      </c>
    </row>
    <row r="24" spans="1:28" ht="15.75" thickBot="1">
      <c r="A24" s="1"/>
      <c r="E24" s="168"/>
      <c r="F24" s="168"/>
      <c r="H24" s="57" t="s">
        <v>13</v>
      </c>
      <c r="I24" s="169" t="s">
        <v>13</v>
      </c>
      <c r="J24" s="169"/>
      <c r="K24" s="8">
        <f>VLOOKUP(H24,Troops!$AA$3:$AB$7,2,FALSE)+VLOOKUP(I24,Troops!$AD$3:$AE$8,2,FALSE)</f>
        <v>0</v>
      </c>
      <c r="M24" s="30"/>
      <c r="N24" s="30"/>
    </row>
    <row r="25" spans="1:28" ht="17.25" thickTop="1" thickBot="1">
      <c r="A25" s="43" t="s">
        <v>27</v>
      </c>
      <c r="B25" s="117" t="s">
        <v>28</v>
      </c>
      <c r="C25" s="117"/>
      <c r="D25" s="117"/>
      <c r="E25" s="117" t="s">
        <v>29</v>
      </c>
      <c r="F25" s="117"/>
      <c r="G25" s="44" t="s">
        <v>30</v>
      </c>
      <c r="H25" s="45" t="s">
        <v>31</v>
      </c>
      <c r="I25" s="118" t="s">
        <v>12</v>
      </c>
      <c r="J25" s="118"/>
      <c r="K25" s="39" t="s">
        <v>32</v>
      </c>
      <c r="M25" s="30"/>
      <c r="N25" s="30"/>
    </row>
    <row r="26" spans="1:28" ht="15.75" thickTop="1">
      <c r="A26" s="24"/>
      <c r="B26" s="119"/>
      <c r="C26" s="120"/>
      <c r="D26" s="121"/>
      <c r="E26" s="119" t="s">
        <v>13</v>
      </c>
      <c r="F26" s="121"/>
      <c r="G26" s="33" t="s">
        <v>13</v>
      </c>
      <c r="H26" s="27" t="s">
        <v>13</v>
      </c>
      <c r="I26" s="104">
        <f>IFERROR(R26+T26+V26+X26+Z26+AB26,"-")</f>
        <v>0</v>
      </c>
      <c r="J26" s="105"/>
      <c r="K26" s="6">
        <f>IFERROR(SUM(A26*I26),"N/A")</f>
        <v>0</v>
      </c>
      <c r="M26" s="30">
        <f>VLOOKUP(E26,Troops!$A$3:$G$142,5,FALSE)*A26</f>
        <v>0</v>
      </c>
      <c r="N26" s="30"/>
      <c r="O26" s="14">
        <f>VLOOKUP(E26,Troops!$A$3:$F$142,6,FALSE)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IFERROR(IF(H26="Elite",VLOOKUP(E26,Troops!$A$3:$D$142,4,FALSE),IF(H26="Mediocre",VLOOKUP(E26,Troops!$A$3:$D$142,2,FALSE),VLOOKUP(E26,Troops!$A$3:$D$142,3,FALSE)))+R26+T26,"-")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>
      <c r="A27" s="25"/>
      <c r="B27" s="122"/>
      <c r="C27" s="123"/>
      <c r="D27" s="124"/>
      <c r="E27" s="122" t="s">
        <v>13</v>
      </c>
      <c r="F27" s="124"/>
      <c r="G27" s="34" t="s">
        <v>13</v>
      </c>
      <c r="H27" s="31" t="s">
        <v>13</v>
      </c>
      <c r="I27" s="106">
        <f t="shared" ref="I27:I34" si="5">IFERROR(R27+T27+V27+X27+Z27+AB27,"-")</f>
        <v>0</v>
      </c>
      <c r="J27" s="107"/>
      <c r="K27" s="9">
        <f t="shared" ref="K27:K34" si="6">IFERROR(SUM(A27*I27),"N/A")</f>
        <v>0</v>
      </c>
      <c r="M27" s="30">
        <f>VLOOKUP(E27,Troops!$A$3:$G$142,5,FALSE)*A27</f>
        <v>0</v>
      </c>
      <c r="N27" s="30"/>
      <c r="O27" s="14">
        <f>VLOOKUP(E27,Troops!$A$3:$F$142,6,FALSE)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IFERROR(IF(H27="Elite",VLOOKUP(E27,Troops!$A$3:$D$142,4,FALSE),IF(H27="Mediocre",VLOOKUP(E27,Troops!$A$3:$D$142,2,FALSE),VLOOKUP(E27,Troops!$A$3:$D$142,3,FALSE)))+R27+T27,"-")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>
      <c r="A28" s="25"/>
      <c r="B28" s="172"/>
      <c r="C28" s="173"/>
      <c r="D28" s="174"/>
      <c r="E28" s="122" t="s">
        <v>13</v>
      </c>
      <c r="F28" s="124"/>
      <c r="G28" s="34" t="s">
        <v>13</v>
      </c>
      <c r="H28" s="31" t="s">
        <v>13</v>
      </c>
      <c r="I28" s="106">
        <f t="shared" ref="I28:I29" si="8">IFERROR(R28+T28+V28+X28+Z28+AB28,"-")</f>
        <v>0</v>
      </c>
      <c r="J28" s="107"/>
      <c r="K28" s="9">
        <f t="shared" si="6"/>
        <v>0</v>
      </c>
      <c r="M28" s="30">
        <f>VLOOKUP(E28,Troops!$A$3:$G$142,5,FALSE)*A28</f>
        <v>0</v>
      </c>
      <c r="N28" s="30"/>
      <c r="O28" s="14">
        <f>VLOOKUP(E28,Troops!$A$3:$F$142,6,FALSE)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IFERROR(IF(H28="Elite",VLOOKUP(E28,Troops!$A$3:$D$142,4,FALSE),IF(H28="Mediocre",VLOOKUP(E28,Troops!$A$3:$D$142,2,FALSE),VLOOKUP(E28,Troops!$A$3:$D$142,3,FALSE)))+R28+T28,"-")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>
      <c r="A29" s="25"/>
      <c r="B29" s="172"/>
      <c r="C29" s="173"/>
      <c r="D29" s="174"/>
      <c r="E29" s="122" t="s">
        <v>13</v>
      </c>
      <c r="F29" s="124"/>
      <c r="G29" s="34" t="s">
        <v>13</v>
      </c>
      <c r="H29" s="31" t="s">
        <v>13</v>
      </c>
      <c r="I29" s="106">
        <f t="shared" si="8"/>
        <v>0</v>
      </c>
      <c r="J29" s="107"/>
      <c r="K29" s="9">
        <f t="shared" si="6"/>
        <v>0</v>
      </c>
      <c r="M29" s="30">
        <f>VLOOKUP(E29,Troops!$A$3:$G$142,5,FALSE)*A29</f>
        <v>0</v>
      </c>
      <c r="N29" s="30"/>
      <c r="O29" s="14">
        <f>VLOOKUP(E29,Troops!$A$3:$F$142,6,FALSE)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IFERROR(IF(H29="Elite",VLOOKUP(E29,Troops!$A$3:$D$142,4,FALSE),IF(H29="Mediocre",VLOOKUP(E29,Troops!$A$3:$D$142,2,FALSE),VLOOKUP(E29,Troops!$A$3:$D$142,3,FALSE)))+R29+T29,"-")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>
      <c r="A30" s="25"/>
      <c r="B30" s="122"/>
      <c r="C30" s="123"/>
      <c r="D30" s="124"/>
      <c r="E30" s="122" t="s">
        <v>13</v>
      </c>
      <c r="F30" s="124"/>
      <c r="G30" s="34" t="s">
        <v>13</v>
      </c>
      <c r="H30" s="31" t="s">
        <v>13</v>
      </c>
      <c r="I30" s="106">
        <f t="shared" si="5"/>
        <v>0</v>
      </c>
      <c r="J30" s="107"/>
      <c r="K30" s="9">
        <f t="shared" si="6"/>
        <v>0</v>
      </c>
      <c r="M30" s="30">
        <f>VLOOKUP(E30,Troops!$A$3:$G$142,5,FALSE)*A30</f>
        <v>0</v>
      </c>
      <c r="N30" s="30"/>
      <c r="O30" s="14">
        <f>VLOOKUP(E30,Troops!$A$3:$F$142,6,FALSE)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IFERROR(IF(H30="Elite",VLOOKUP(E30,Troops!$A$3:$D$142,4,FALSE),IF(H30="Mediocre",VLOOKUP(E30,Troops!$A$3:$D$142,2,FALSE),VLOOKUP(E30,Troops!$A$3:$D$142,3,FALSE)))+R30+T30,"-")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>
      <c r="A31" s="25"/>
      <c r="B31" s="122"/>
      <c r="C31" s="123"/>
      <c r="D31" s="124"/>
      <c r="E31" s="122" t="s">
        <v>13</v>
      </c>
      <c r="F31" s="124"/>
      <c r="G31" s="34" t="s">
        <v>13</v>
      </c>
      <c r="H31" s="31" t="s">
        <v>13</v>
      </c>
      <c r="I31" s="106">
        <f t="shared" si="5"/>
        <v>0</v>
      </c>
      <c r="J31" s="107"/>
      <c r="K31" s="9">
        <f t="shared" si="6"/>
        <v>0</v>
      </c>
      <c r="M31" s="30">
        <f>VLOOKUP(E31,Troops!$A$3:$G$142,5,FALSE)*A31</f>
        <v>0</v>
      </c>
      <c r="N31" s="30"/>
      <c r="O31" s="14">
        <f>VLOOKUP(E31,Troops!$A$3:$F$142,6,FALSE)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IFERROR(IF(H31="Elite",VLOOKUP(E31,Troops!$A$3:$D$142,4,FALSE),IF(H31="Mediocre",VLOOKUP(E31,Troops!$A$3:$D$142,2,FALSE),VLOOKUP(E31,Troops!$A$3:$D$142,3,FALSE)))+R31+T31,"-")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>
      <c r="A32" s="25"/>
      <c r="B32" s="122"/>
      <c r="C32" s="123"/>
      <c r="D32" s="124"/>
      <c r="E32" s="122" t="s">
        <v>13</v>
      </c>
      <c r="F32" s="124"/>
      <c r="G32" s="34" t="s">
        <v>13</v>
      </c>
      <c r="H32" s="31" t="s">
        <v>13</v>
      </c>
      <c r="I32" s="106">
        <f t="shared" si="5"/>
        <v>0</v>
      </c>
      <c r="J32" s="107"/>
      <c r="K32" s="9">
        <f t="shared" si="6"/>
        <v>0</v>
      </c>
      <c r="M32" s="30">
        <f>VLOOKUP(E32,Troops!$A$3:$G$142,5,FALSE)*A32</f>
        <v>0</v>
      </c>
      <c r="N32" s="30"/>
      <c r="O32" s="14">
        <f>VLOOKUP(E32,Troops!$A$3:$F$142,6,FALSE)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IFERROR(IF(H32="Elite",VLOOKUP(E32,Troops!$A$3:$D$142,4,FALSE),IF(H32="Mediocre",VLOOKUP(E32,Troops!$A$3:$D$142,2,FALSE),VLOOKUP(E32,Troops!$A$3:$D$142,3,FALSE)))+R32+T32,"-")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>
      <c r="A33" s="25"/>
      <c r="B33" s="122"/>
      <c r="C33" s="123"/>
      <c r="D33" s="124"/>
      <c r="E33" s="122" t="s">
        <v>13</v>
      </c>
      <c r="F33" s="124"/>
      <c r="G33" s="34" t="s">
        <v>13</v>
      </c>
      <c r="H33" s="31" t="s">
        <v>13</v>
      </c>
      <c r="I33" s="106">
        <f t="shared" si="5"/>
        <v>0</v>
      </c>
      <c r="J33" s="107"/>
      <c r="K33" s="9">
        <f t="shared" si="6"/>
        <v>0</v>
      </c>
      <c r="M33" s="30">
        <f>VLOOKUP(E33,Troops!$A$3:$G$142,5,FALSE)*A33</f>
        <v>0</v>
      </c>
      <c r="N33" s="30"/>
      <c r="O33" s="14">
        <f>VLOOKUP(E33,Troops!$A$3:$F$142,6,FALSE)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IFERROR(IF(H33="Elite",VLOOKUP(E33,Troops!$A$3:$D$142,4,FALSE),IF(H33="Mediocre",VLOOKUP(E33,Troops!$A$3:$D$142,2,FALSE),VLOOKUP(E33,Troops!$A$3:$D$142,3,FALSE)))+R33+T33,"-")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>
      <c r="A34" s="26"/>
      <c r="B34" s="158"/>
      <c r="C34" s="159"/>
      <c r="D34" s="160"/>
      <c r="E34" s="158" t="s">
        <v>13</v>
      </c>
      <c r="F34" s="160"/>
      <c r="G34" s="65" t="s">
        <v>13</v>
      </c>
      <c r="H34" s="66" t="s">
        <v>13</v>
      </c>
      <c r="I34" s="152">
        <f t="shared" si="5"/>
        <v>0</v>
      </c>
      <c r="J34" s="153"/>
      <c r="K34" s="10">
        <f t="shared" si="6"/>
        <v>0</v>
      </c>
      <c r="M34" s="30">
        <f>VLOOKUP(E34,Troops!$A$3:$G$142,5,FALSE)*A34</f>
        <v>0</v>
      </c>
      <c r="N34" s="30"/>
      <c r="O34" s="14">
        <f>VLOOKUP(E34,Troops!$A$3:$F$142,6,FALSE)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IFERROR(IF(H34="Elite",VLOOKUP(E34,Troops!$A$3:$D$142,4,FALSE),IF(H34="Mediocre",VLOOKUP(E34,Troops!$A$3:$D$142,2,FALSE),VLOOKUP(E34,Troops!$A$3:$D$142,3,FALSE)))+R34+T34,"-")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>
      <c r="A35" s="46">
        <v>0</v>
      </c>
      <c r="B35" s="117"/>
      <c r="C35" s="161"/>
      <c r="D35" s="161"/>
      <c r="E35" s="161"/>
      <c r="F35" s="161"/>
      <c r="G35" s="161"/>
      <c r="H35" s="161"/>
      <c r="I35" s="161"/>
      <c r="J35" s="161"/>
      <c r="K35" s="47">
        <f>SUM(K26:K34)+K24</f>
        <v>0</v>
      </c>
      <c r="M35" s="30"/>
      <c r="N35" s="30"/>
    </row>
    <row r="36" spans="1:28" ht="8.1" customHeight="1" thickTop="1" thickBot="1">
      <c r="A36" s="2"/>
      <c r="B36" s="3"/>
      <c r="K36" s="2"/>
      <c r="M36" s="30"/>
      <c r="N36" s="30"/>
    </row>
    <row r="37" spans="1:28" ht="16.5" thickTop="1">
      <c r="A37" s="135" t="s">
        <v>34</v>
      </c>
      <c r="B37" s="136"/>
      <c r="C37" s="136"/>
      <c r="D37" s="136"/>
      <c r="E37" s="136" t="s">
        <v>17</v>
      </c>
      <c r="F37" s="136"/>
      <c r="G37" s="41"/>
      <c r="H37" s="42" t="s">
        <v>18</v>
      </c>
      <c r="I37" s="118" t="s">
        <v>19</v>
      </c>
      <c r="J37" s="118"/>
      <c r="K37" s="38" t="s">
        <v>12</v>
      </c>
      <c r="M37" s="30"/>
      <c r="N37" s="30"/>
      <c r="O37" s="11" t="s">
        <v>5</v>
      </c>
      <c r="P37" s="11" t="s">
        <v>21</v>
      </c>
      <c r="R37" s="11" t="s">
        <v>22</v>
      </c>
      <c r="T37" s="11" t="s">
        <v>23</v>
      </c>
      <c r="V37" s="64" t="s">
        <v>12</v>
      </c>
      <c r="W37" s="64"/>
      <c r="X37" s="64" t="s">
        <v>24</v>
      </c>
      <c r="Y37" s="64"/>
      <c r="Z37" s="64" t="s">
        <v>25</v>
      </c>
      <c r="AB37" s="64" t="s">
        <v>26</v>
      </c>
    </row>
    <row r="38" spans="1:28" ht="15.75" thickBot="1">
      <c r="A38" s="1"/>
      <c r="E38" s="168"/>
      <c r="F38" s="168"/>
      <c r="H38" s="57" t="s">
        <v>13</v>
      </c>
      <c r="I38" s="169" t="s">
        <v>13</v>
      </c>
      <c r="J38" s="169"/>
      <c r="K38" s="4">
        <f>VLOOKUP(H38,Troops!$AA$3:$AB$7,2,FALSE)+VLOOKUP(I38,Troops!$AD$3:$AE$8,2,FALSE)</f>
        <v>0</v>
      </c>
      <c r="M38" s="30"/>
      <c r="N38" s="30"/>
    </row>
    <row r="39" spans="1:28" ht="17.25" thickTop="1" thickBot="1">
      <c r="A39" s="43" t="s">
        <v>27</v>
      </c>
      <c r="B39" s="117" t="s">
        <v>28</v>
      </c>
      <c r="C39" s="117"/>
      <c r="D39" s="117"/>
      <c r="E39" s="117" t="s">
        <v>29</v>
      </c>
      <c r="F39" s="117"/>
      <c r="G39" s="44" t="s">
        <v>30</v>
      </c>
      <c r="H39" s="45" t="s">
        <v>31</v>
      </c>
      <c r="I39" s="140" t="s">
        <v>12</v>
      </c>
      <c r="J39" s="140"/>
      <c r="K39" s="39" t="s">
        <v>32</v>
      </c>
      <c r="M39" s="30"/>
      <c r="N39" s="30"/>
    </row>
    <row r="40" spans="1:28" ht="15.75" thickTop="1">
      <c r="A40" s="24"/>
      <c r="B40" s="119"/>
      <c r="C40" s="120"/>
      <c r="D40" s="121"/>
      <c r="E40" s="129" t="s">
        <v>13</v>
      </c>
      <c r="F40" s="130"/>
      <c r="G40" s="33" t="s">
        <v>13</v>
      </c>
      <c r="H40" s="27" t="s">
        <v>13</v>
      </c>
      <c r="I40" s="104">
        <f>IFERROR(R40+T40+V40+X40+Z40+AB40,"-")</f>
        <v>0</v>
      </c>
      <c r="J40" s="105"/>
      <c r="K40" s="6">
        <f>IFERROR(SUM(A40*I40),"N/A")</f>
        <v>0</v>
      </c>
      <c r="M40" s="30">
        <f>VLOOKUP(E40,Troops!$A$3:$G$142,5,FALSE)*A40</f>
        <v>0</v>
      </c>
      <c r="N40" s="30"/>
      <c r="O40" s="14">
        <f>VLOOKUP(E40,Troops!$A$3:$F$142,6,FALSE)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IFERROR(IF(H40="Elite",VLOOKUP(E40,Troops!$A$3:$D$142,4,FALSE),IF(H40="Mediocre",VLOOKUP(E40,Troops!$A$3:$D$142,2,FALSE),VLOOKUP(E40,Troops!$A$3:$D$142,3,FALSE)))+R40+T40,"-")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>
      <c r="A41" s="25"/>
      <c r="B41" s="122"/>
      <c r="C41" s="123"/>
      <c r="D41" s="124"/>
      <c r="E41" s="125" t="s">
        <v>13</v>
      </c>
      <c r="F41" s="126"/>
      <c r="G41" s="34" t="s">
        <v>13</v>
      </c>
      <c r="H41" s="31" t="s">
        <v>13</v>
      </c>
      <c r="I41" s="106">
        <f t="shared" ref="I41:I48" si="10">IFERROR(R41+T41+V41+X41+Z41+AB41,"-")</f>
        <v>0</v>
      </c>
      <c r="J41" s="107"/>
      <c r="K41" s="9">
        <f t="shared" ref="K41:K48" si="11">IFERROR(SUM(A41*I41),"N/A")</f>
        <v>0</v>
      </c>
      <c r="M41" s="30">
        <f>VLOOKUP(E41,Troops!$A$3:$G$142,5,FALSE)*A41</f>
        <v>0</v>
      </c>
      <c r="N41" s="30"/>
      <c r="O41" s="14">
        <f>VLOOKUP(E41,Troops!$A$3:$F$142,6,FALSE)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IFERROR(IF(H41="Elite",VLOOKUP(E41,Troops!$A$3:$D$142,4,FALSE),IF(H41="Mediocre",VLOOKUP(E41,Troops!$A$3:$D$142,2,FALSE),VLOOKUP(E41,Troops!$A$3:$D$142,3,FALSE)))+R41+T41,"-")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>
      <c r="A42" s="25"/>
      <c r="B42" s="172"/>
      <c r="C42" s="173"/>
      <c r="D42" s="174"/>
      <c r="E42" s="125" t="s">
        <v>13</v>
      </c>
      <c r="F42" s="126"/>
      <c r="G42" s="34" t="s">
        <v>13</v>
      </c>
      <c r="H42" s="31" t="s">
        <v>13</v>
      </c>
      <c r="I42" s="106">
        <f t="shared" ref="I42:I43" si="13">IFERROR(R42+T42+V42+X42+Z42+AB42,"-")</f>
        <v>0</v>
      </c>
      <c r="J42" s="107"/>
      <c r="K42" s="9">
        <f t="shared" si="11"/>
        <v>0</v>
      </c>
      <c r="M42" s="30">
        <f>VLOOKUP(E42,Troops!$A$3:$G$142,5,FALSE)*A42</f>
        <v>0</v>
      </c>
      <c r="N42" s="30"/>
      <c r="O42" s="14">
        <f>VLOOKUP(E42,Troops!$A$3:$F$142,6,FALSE)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IFERROR(IF(H42="Elite",VLOOKUP(E42,Troops!$A$3:$D$142,4,FALSE),IF(H42="Mediocre",VLOOKUP(E42,Troops!$A$3:$D$142,2,FALSE),VLOOKUP(E42,Troops!$A$3:$D$142,3,FALSE)))+R42+T42,"-")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>
      <c r="A43" s="25"/>
      <c r="B43" s="172"/>
      <c r="C43" s="173"/>
      <c r="D43" s="174"/>
      <c r="E43" s="125" t="s">
        <v>13</v>
      </c>
      <c r="F43" s="126"/>
      <c r="G43" s="34" t="s">
        <v>13</v>
      </c>
      <c r="H43" s="31" t="s">
        <v>13</v>
      </c>
      <c r="I43" s="106">
        <f t="shared" si="13"/>
        <v>0</v>
      </c>
      <c r="J43" s="107"/>
      <c r="K43" s="9">
        <f t="shared" si="11"/>
        <v>0</v>
      </c>
      <c r="M43" s="30">
        <f>VLOOKUP(E43,Troops!$A$3:$G$142,5,FALSE)*A43</f>
        <v>0</v>
      </c>
      <c r="N43" s="30"/>
      <c r="O43" s="14">
        <f>VLOOKUP(E43,Troops!$A$3:$F$142,6,FALSE)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IFERROR(IF(H43="Elite",VLOOKUP(E43,Troops!$A$3:$D$142,4,FALSE),IF(H43="Mediocre",VLOOKUP(E43,Troops!$A$3:$D$142,2,FALSE),VLOOKUP(E43,Troops!$A$3:$D$142,3,FALSE)))+R43+T43,"-")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>
      <c r="A44" s="25"/>
      <c r="B44" s="122"/>
      <c r="C44" s="123"/>
      <c r="D44" s="124"/>
      <c r="E44" s="125" t="s">
        <v>13</v>
      </c>
      <c r="F44" s="126"/>
      <c r="G44" s="34" t="s">
        <v>13</v>
      </c>
      <c r="H44" s="31" t="s">
        <v>13</v>
      </c>
      <c r="I44" s="106">
        <f t="shared" si="10"/>
        <v>0</v>
      </c>
      <c r="J44" s="107"/>
      <c r="K44" s="9">
        <f t="shared" si="11"/>
        <v>0</v>
      </c>
      <c r="M44" s="30">
        <f>VLOOKUP(E44,Troops!$A$3:$G$142,5,FALSE)*A44</f>
        <v>0</v>
      </c>
      <c r="N44" s="30"/>
      <c r="O44" s="14">
        <f>VLOOKUP(E44,Troops!$A$3:$F$142,6,FALSE)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IFERROR(IF(H44="Elite",VLOOKUP(E44,Troops!$A$3:$D$142,4,FALSE),IF(H44="Mediocre",VLOOKUP(E44,Troops!$A$3:$D$142,2,FALSE),VLOOKUP(E44,Troops!$A$3:$D$142,3,FALSE)))+R44+T44,"-")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>
      <c r="A45" s="25"/>
      <c r="B45" s="122"/>
      <c r="C45" s="123"/>
      <c r="D45" s="124"/>
      <c r="E45" s="125" t="s">
        <v>13</v>
      </c>
      <c r="F45" s="126"/>
      <c r="G45" s="34" t="s">
        <v>13</v>
      </c>
      <c r="H45" s="31" t="s">
        <v>13</v>
      </c>
      <c r="I45" s="106">
        <f t="shared" si="10"/>
        <v>0</v>
      </c>
      <c r="J45" s="107"/>
      <c r="K45" s="9">
        <f t="shared" si="11"/>
        <v>0</v>
      </c>
      <c r="M45" s="30">
        <f>VLOOKUP(E45,Troops!$A$3:$G$142,5,FALSE)*A45</f>
        <v>0</v>
      </c>
      <c r="N45" s="30"/>
      <c r="O45" s="14">
        <f>VLOOKUP(E45,Troops!$A$3:$F$142,6,FALSE)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IFERROR(IF(H45="Elite",VLOOKUP(E45,Troops!$A$3:$D$142,4,FALSE),IF(H45="Mediocre",VLOOKUP(E45,Troops!$A$3:$D$142,2,FALSE),VLOOKUP(E45,Troops!$A$3:$D$142,3,FALSE)))+R45+T45,"-")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>
      <c r="A46" s="25"/>
      <c r="B46" s="122"/>
      <c r="C46" s="123"/>
      <c r="D46" s="124"/>
      <c r="E46" s="125" t="s">
        <v>13</v>
      </c>
      <c r="F46" s="126"/>
      <c r="G46" s="34" t="s">
        <v>13</v>
      </c>
      <c r="H46" s="31" t="s">
        <v>13</v>
      </c>
      <c r="I46" s="106">
        <f t="shared" si="10"/>
        <v>0</v>
      </c>
      <c r="J46" s="107"/>
      <c r="K46" s="9">
        <f t="shared" si="11"/>
        <v>0</v>
      </c>
      <c r="M46" s="30">
        <f>VLOOKUP(E46,Troops!$A$3:$G$142,5,FALSE)*A46</f>
        <v>0</v>
      </c>
      <c r="N46" s="30"/>
      <c r="O46" s="14">
        <f>VLOOKUP(E46,Troops!$A$3:$F$142,6,FALSE)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IFERROR(IF(H46="Elite",VLOOKUP(E46,Troops!$A$3:$D$142,4,FALSE),IF(H46="Mediocre",VLOOKUP(E46,Troops!$A$3:$D$142,2,FALSE),VLOOKUP(E46,Troops!$A$3:$D$142,3,FALSE)))+R46+T46,"-")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>
      <c r="A47" s="25"/>
      <c r="B47" s="122"/>
      <c r="C47" s="123"/>
      <c r="D47" s="124"/>
      <c r="E47" s="125" t="s">
        <v>13</v>
      </c>
      <c r="F47" s="126"/>
      <c r="G47" s="34" t="s">
        <v>13</v>
      </c>
      <c r="H47" s="31" t="s">
        <v>13</v>
      </c>
      <c r="I47" s="106">
        <f t="shared" si="10"/>
        <v>0</v>
      </c>
      <c r="J47" s="107"/>
      <c r="K47" s="9">
        <f t="shared" si="11"/>
        <v>0</v>
      </c>
      <c r="M47" s="30">
        <f>VLOOKUP(E47,Troops!$A$3:$G$142,5,FALSE)*A47</f>
        <v>0</v>
      </c>
      <c r="N47" s="30"/>
      <c r="O47" s="14">
        <f>VLOOKUP(E47,Troops!$A$3:$F$142,6,FALSE)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IFERROR(IF(H47="Elite",VLOOKUP(E47,Troops!$A$3:$D$142,4,FALSE),IF(H47="Mediocre",VLOOKUP(E47,Troops!$A$3:$D$142,2,FALSE),VLOOKUP(E47,Troops!$A$3:$D$142,3,FALSE)))+R47+T47,"-")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>
      <c r="A48" s="26"/>
      <c r="B48" s="112"/>
      <c r="C48" s="113"/>
      <c r="D48" s="114"/>
      <c r="E48" s="127" t="s">
        <v>13</v>
      </c>
      <c r="F48" s="128"/>
      <c r="G48" s="35" t="s">
        <v>13</v>
      </c>
      <c r="H48" s="32" t="s">
        <v>13</v>
      </c>
      <c r="I48" s="152">
        <f t="shared" si="10"/>
        <v>0</v>
      </c>
      <c r="J48" s="153"/>
      <c r="K48" s="10">
        <f t="shared" si="11"/>
        <v>0</v>
      </c>
      <c r="M48" s="30">
        <f>VLOOKUP(E48,Troops!$A$3:$G$142,5,FALSE)*A48</f>
        <v>0</v>
      </c>
      <c r="N48" s="30"/>
      <c r="O48" s="14">
        <f>VLOOKUP(E48,Troops!$A$3:$F$142,6,FALSE)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IFERROR(IF(H48="Elite",VLOOKUP(E48,Troops!$A$3:$D$142,4,FALSE),IF(H48="Mediocre",VLOOKUP(E48,Troops!$A$3:$D$142,2,FALSE),VLOOKUP(E48,Troops!$A$3:$D$142,3,FALSE)))+R48+T48,"-")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>
      <c r="A49" s="46">
        <v>0</v>
      </c>
      <c r="B49" s="117"/>
      <c r="C49" s="167"/>
      <c r="D49" s="167"/>
      <c r="E49" s="167"/>
      <c r="F49" s="167"/>
      <c r="G49" s="167"/>
      <c r="H49" s="167"/>
      <c r="I49" s="167"/>
      <c r="J49" s="167"/>
      <c r="K49" s="47">
        <f>SUM(K40:K48)+K38</f>
        <v>0</v>
      </c>
      <c r="M49" s="30"/>
      <c r="N49" s="30"/>
    </row>
    <row r="50" spans="1:28" ht="8.1" customHeight="1" thickTop="1" thickBot="1">
      <c r="M50" s="30"/>
      <c r="N50" s="30"/>
    </row>
    <row r="51" spans="1:28" ht="16.5" thickTop="1">
      <c r="A51" s="135" t="s">
        <v>38</v>
      </c>
      <c r="B51" s="136"/>
      <c r="C51" s="136"/>
      <c r="D51" s="136"/>
      <c r="E51" s="136" t="s">
        <v>17</v>
      </c>
      <c r="F51" s="136"/>
      <c r="G51" s="41"/>
      <c r="H51" s="42" t="s">
        <v>18</v>
      </c>
      <c r="I51" s="118" t="s">
        <v>19</v>
      </c>
      <c r="J51" s="118"/>
      <c r="K51" s="38" t="s">
        <v>12</v>
      </c>
      <c r="M51" s="30"/>
      <c r="N51" s="30"/>
      <c r="O51" s="11" t="s">
        <v>5</v>
      </c>
      <c r="P51" s="11" t="s">
        <v>21</v>
      </c>
      <c r="R51" s="11" t="s">
        <v>22</v>
      </c>
      <c r="T51" s="11" t="s">
        <v>23</v>
      </c>
      <c r="V51" s="64" t="s">
        <v>12</v>
      </c>
      <c r="W51" s="64"/>
      <c r="X51" s="64" t="s">
        <v>24</v>
      </c>
      <c r="Z51" s="64" t="s">
        <v>25</v>
      </c>
      <c r="AB51" s="64" t="s">
        <v>26</v>
      </c>
    </row>
    <row r="52" spans="1:28" ht="15.75" thickBot="1">
      <c r="A52" s="1"/>
      <c r="E52" s="168"/>
      <c r="F52" s="168"/>
      <c r="H52" s="57" t="s">
        <v>13</v>
      </c>
      <c r="I52" s="169" t="s">
        <v>13</v>
      </c>
      <c r="J52" s="169"/>
      <c r="K52" s="4">
        <f>VLOOKUP(H52,Troops!$AA$3:$AB$7,2,FALSE)+VLOOKUP(I52,Troops!$AD$3:$AE$8,2,FALSE)</f>
        <v>0</v>
      </c>
      <c r="M52" s="30"/>
      <c r="N52" s="30"/>
    </row>
    <row r="53" spans="1:28" ht="17.25" thickTop="1" thickBot="1">
      <c r="A53" s="43" t="s">
        <v>27</v>
      </c>
      <c r="B53" s="117" t="s">
        <v>28</v>
      </c>
      <c r="C53" s="117"/>
      <c r="D53" s="117"/>
      <c r="E53" s="117" t="s">
        <v>29</v>
      </c>
      <c r="F53" s="117"/>
      <c r="G53" s="44" t="s">
        <v>30</v>
      </c>
      <c r="H53" s="45" t="s">
        <v>31</v>
      </c>
      <c r="I53" s="140" t="s">
        <v>12</v>
      </c>
      <c r="J53" s="140"/>
      <c r="K53" s="39" t="s">
        <v>32</v>
      </c>
      <c r="M53" s="30"/>
      <c r="N53" s="30"/>
    </row>
    <row r="54" spans="1:28" ht="15.75" thickTop="1">
      <c r="A54" s="24"/>
      <c r="B54" s="119"/>
      <c r="C54" s="120"/>
      <c r="D54" s="121"/>
      <c r="E54" s="170" t="s">
        <v>13</v>
      </c>
      <c r="F54" s="171"/>
      <c r="G54" s="70" t="s">
        <v>13</v>
      </c>
      <c r="H54" s="71" t="s">
        <v>13</v>
      </c>
      <c r="I54" s="104">
        <f>IFERROR(R54+T54+V54+X54+Z54+AB54,"-")</f>
        <v>0</v>
      </c>
      <c r="J54" s="105"/>
      <c r="K54" s="6">
        <f>IFERROR(SUM(A54*I54),"N/A")</f>
        <v>0</v>
      </c>
      <c r="M54" s="30">
        <f>VLOOKUP(E54,Troops!$A$3:$G$142,5,FALSE)*A54</f>
        <v>0</v>
      </c>
      <c r="N54" s="30"/>
      <c r="O54" s="14">
        <f>VLOOKUP(E54,Troops!$A$3:$F$142,6,FALSE)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IFERROR(IF(H54="Elite",VLOOKUP(E54,Troops!$A$3:$D$142,4,FALSE),IF(H54="Mediocre",VLOOKUP(E54,Troops!$A$3:$D$142,2,FALSE),VLOOKUP(E54,Troops!$A$3:$D$142,3,FALSE)))+R54+T54,"-")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>
      <c r="A55" s="67"/>
      <c r="B55" s="172"/>
      <c r="C55" s="173"/>
      <c r="D55" s="174"/>
      <c r="E55" s="125" t="s">
        <v>13</v>
      </c>
      <c r="F55" s="126"/>
      <c r="G55" s="34" t="s">
        <v>13</v>
      </c>
      <c r="H55" s="31" t="s">
        <v>13</v>
      </c>
      <c r="I55" s="106">
        <f t="shared" ref="I55:I56" si="15">IFERROR(R55+T55+V55+X55+Z55+AB55,"-")</f>
        <v>0</v>
      </c>
      <c r="J55" s="107"/>
      <c r="K55" s="9">
        <f t="shared" ref="K55:K62" si="16">IFERROR(SUM(A55*I55),"N/A")</f>
        <v>0</v>
      </c>
      <c r="M55" s="30">
        <f>VLOOKUP(E55,Troops!$A$3:$G$142,5,FALSE)*A55</f>
        <v>0</v>
      </c>
      <c r="N55" s="30"/>
      <c r="O55" s="14">
        <f>VLOOKUP(E55,Troops!$A$3:$F$142,6,FALSE)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IFERROR(IF(H55="Elite",VLOOKUP(E55,Troops!$A$3:$D$142,4,FALSE),IF(H55="Mediocre",VLOOKUP(E55,Troops!$A$3:$D$142,2,FALSE),VLOOKUP(E55,Troops!$A$3:$D$142,3,FALSE)))+R55+T55,"-")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>
      <c r="A56" s="67"/>
      <c r="B56" s="172"/>
      <c r="C56" s="173"/>
      <c r="D56" s="174"/>
      <c r="E56" s="181" t="s">
        <v>13</v>
      </c>
      <c r="F56" s="182"/>
      <c r="G56" s="68" t="s">
        <v>13</v>
      </c>
      <c r="H56" s="69" t="s">
        <v>13</v>
      </c>
      <c r="I56" s="152">
        <f t="shared" si="15"/>
        <v>0</v>
      </c>
      <c r="J56" s="153"/>
      <c r="K56" s="9">
        <f t="shared" si="16"/>
        <v>0</v>
      </c>
      <c r="M56" s="30">
        <f>VLOOKUP(E56,Troops!$A$3:$G$142,5,FALSE)*A56</f>
        <v>0</v>
      </c>
      <c r="N56" s="30"/>
      <c r="O56" s="14">
        <f>VLOOKUP(E56,Troops!$A$3:$F$142,6,FALSE)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IFERROR(IF(H56="Elite",VLOOKUP(E56,Troops!$A$3:$D$142,4,FALSE),IF(H56="Mediocre",VLOOKUP(E56,Troops!$A$3:$D$142,2,FALSE),VLOOKUP(E56,Troops!$A$3:$D$142,3,FALSE)))+R56+T56,"-")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>
      <c r="A57" s="25"/>
      <c r="B57" s="122"/>
      <c r="C57" s="123"/>
      <c r="D57" s="124"/>
      <c r="E57" s="125" t="s">
        <v>13</v>
      </c>
      <c r="F57" s="126"/>
      <c r="G57" s="34" t="s">
        <v>13</v>
      </c>
      <c r="H57" s="31" t="s">
        <v>13</v>
      </c>
      <c r="I57" s="106">
        <f t="shared" ref="I57:I62" si="18">IFERROR(R57+T57+V57+X57+Z57+AB57,"-")</f>
        <v>0</v>
      </c>
      <c r="J57" s="107"/>
      <c r="K57" s="9">
        <f t="shared" si="16"/>
        <v>0</v>
      </c>
      <c r="M57" s="30">
        <f>VLOOKUP(E57,Troops!$A$3:$G$142,5,FALSE)*A57</f>
        <v>0</v>
      </c>
      <c r="N57" s="30"/>
      <c r="O57" s="14">
        <f>VLOOKUP(E57,Troops!$A$3:$F$142,6,FALSE)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IFERROR(IF(H57="Elite",VLOOKUP(E57,Troops!$A$3:$D$142,4,FALSE),IF(H57="Mediocre",VLOOKUP(E57,Troops!$A$3:$D$142,2,FALSE),VLOOKUP(E57,Troops!$A$3:$D$142,3,FALSE)))+R57+T57,"-")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>
      <c r="A58" s="25"/>
      <c r="B58" s="122"/>
      <c r="C58" s="123"/>
      <c r="D58" s="124"/>
      <c r="E58" s="125" t="s">
        <v>13</v>
      </c>
      <c r="F58" s="126"/>
      <c r="G58" s="34" t="s">
        <v>13</v>
      </c>
      <c r="H58" s="31" t="s">
        <v>13</v>
      </c>
      <c r="I58" s="106">
        <f t="shared" si="18"/>
        <v>0</v>
      </c>
      <c r="J58" s="107"/>
      <c r="K58" s="9">
        <f t="shared" si="16"/>
        <v>0</v>
      </c>
      <c r="M58" s="30">
        <f>VLOOKUP(E58,Troops!$A$3:$G$142,5,FALSE)*A58</f>
        <v>0</v>
      </c>
      <c r="N58" s="30"/>
      <c r="O58" s="14">
        <f>VLOOKUP(E58,Troops!$A$3:$F$142,6,FALSE)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IFERROR(IF(H58="Elite",VLOOKUP(E58,Troops!$A$3:$D$142,4,FALSE),IF(H58="Mediocre",VLOOKUP(E58,Troops!$A$3:$D$142,2,FALSE),VLOOKUP(E58,Troops!$A$3:$D$142,3,FALSE)))+R58+T58,"-")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>
      <c r="A59" s="25"/>
      <c r="B59" s="122"/>
      <c r="C59" s="123"/>
      <c r="D59" s="124"/>
      <c r="E59" s="125" t="s">
        <v>13</v>
      </c>
      <c r="F59" s="126"/>
      <c r="G59" s="34" t="s">
        <v>13</v>
      </c>
      <c r="H59" s="31" t="s">
        <v>13</v>
      </c>
      <c r="I59" s="106">
        <f t="shared" si="18"/>
        <v>0</v>
      </c>
      <c r="J59" s="107"/>
      <c r="K59" s="9">
        <f t="shared" si="16"/>
        <v>0</v>
      </c>
      <c r="M59" s="30">
        <f>VLOOKUP(E59,Troops!$A$3:$G$142,5,FALSE)*A59</f>
        <v>0</v>
      </c>
      <c r="N59" s="30"/>
      <c r="O59" s="14">
        <f>VLOOKUP(E59,Troops!$A$3:$F$142,6,FALSE)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IFERROR(IF(H59="Elite",VLOOKUP(E59,Troops!$A$3:$D$142,4,FALSE),IF(H59="Mediocre",VLOOKUP(E59,Troops!$A$3:$D$142,2,FALSE),VLOOKUP(E59,Troops!$A$3:$D$142,3,FALSE)))+R59+T59,"-")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>
      <c r="A60" s="25"/>
      <c r="B60" s="122"/>
      <c r="C60" s="123"/>
      <c r="D60" s="124"/>
      <c r="E60" s="125" t="s">
        <v>13</v>
      </c>
      <c r="F60" s="126"/>
      <c r="G60" s="34" t="s">
        <v>13</v>
      </c>
      <c r="H60" s="31" t="s">
        <v>13</v>
      </c>
      <c r="I60" s="106">
        <f t="shared" si="18"/>
        <v>0</v>
      </c>
      <c r="J60" s="107"/>
      <c r="K60" s="9">
        <f t="shared" si="16"/>
        <v>0</v>
      </c>
      <c r="M60" s="30">
        <f>VLOOKUP(E60,Troops!$A$3:$G$142,5,FALSE)*A60</f>
        <v>0</v>
      </c>
      <c r="N60" s="30"/>
      <c r="O60" s="14">
        <f>VLOOKUP(E60,Troops!$A$3:$F$142,6,FALSE)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IFERROR(IF(H60="Elite",VLOOKUP(E60,Troops!$A$3:$D$142,4,FALSE),IF(H60="Mediocre",VLOOKUP(E60,Troops!$A$3:$D$142,2,FALSE),VLOOKUP(E60,Troops!$A$3:$D$142,3,FALSE)))+R60+T60,"-")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>
      <c r="A61" s="25"/>
      <c r="B61" s="122"/>
      <c r="C61" s="123"/>
      <c r="D61" s="124"/>
      <c r="E61" s="125" t="s">
        <v>13</v>
      </c>
      <c r="F61" s="126"/>
      <c r="G61" s="34" t="s">
        <v>13</v>
      </c>
      <c r="H61" s="31" t="s">
        <v>13</v>
      </c>
      <c r="I61" s="106">
        <f t="shared" si="18"/>
        <v>0</v>
      </c>
      <c r="J61" s="107"/>
      <c r="K61" s="9">
        <f t="shared" si="16"/>
        <v>0</v>
      </c>
      <c r="M61" s="30">
        <f>VLOOKUP(E61,Troops!$A$3:$G$142,5,FALSE)*A61</f>
        <v>0</v>
      </c>
      <c r="N61" s="30"/>
      <c r="O61" s="14">
        <f>VLOOKUP(E61,Troops!$A$3:$F$142,6,FALSE)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IFERROR(IF(H61="Elite",VLOOKUP(E61,Troops!$A$3:$D$142,4,FALSE),IF(H61="Mediocre",VLOOKUP(E61,Troops!$A$3:$D$142,2,FALSE),VLOOKUP(E61,Troops!$A$3:$D$142,3,FALSE)))+R61+T61,"-")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>
      <c r="A62" s="26"/>
      <c r="B62" s="112"/>
      <c r="C62" s="113"/>
      <c r="D62" s="114"/>
      <c r="E62" s="127" t="s">
        <v>13</v>
      </c>
      <c r="F62" s="128"/>
      <c r="G62" s="35" t="s">
        <v>13</v>
      </c>
      <c r="H62" s="32" t="s">
        <v>13</v>
      </c>
      <c r="I62" s="152">
        <f t="shared" si="18"/>
        <v>0</v>
      </c>
      <c r="J62" s="153"/>
      <c r="K62" s="10">
        <f t="shared" si="16"/>
        <v>0</v>
      </c>
      <c r="M62" s="30">
        <f>VLOOKUP(E62,Troops!$A$3:$G$142,5,FALSE)*A62</f>
        <v>0</v>
      </c>
      <c r="N62" s="30"/>
      <c r="O62" s="14">
        <f>VLOOKUP(E62,Troops!$A$3:$F$142,6,FALSE)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IFERROR(IF(H62="Elite",VLOOKUP(E62,Troops!$A$3:$D$142,4,FALSE),IF(H62="Mediocre",VLOOKUP(E62,Troops!$A$3:$D$142,2,FALSE),VLOOKUP(E62,Troops!$A$3:$D$142,3,FALSE)))+R62+T62,"-")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>
      <c r="A63" s="46">
        <v>0</v>
      </c>
      <c r="B63" s="117"/>
      <c r="C63" s="167"/>
      <c r="D63" s="167"/>
      <c r="E63" s="167"/>
      <c r="F63" s="167"/>
      <c r="G63" s="167"/>
      <c r="H63" s="167"/>
      <c r="I63" s="167"/>
      <c r="J63" s="167"/>
      <c r="K63" s="47">
        <f>SUM(K54:K62)+K52</f>
        <v>0</v>
      </c>
      <c r="M63" s="30"/>
      <c r="N63" s="30"/>
    </row>
    <row r="64" spans="1:28" ht="8.1" customHeight="1" thickTop="1">
      <c r="M64" s="30"/>
      <c r="N64" s="30"/>
    </row>
    <row r="65" spans="1:14" ht="8.1" customHeight="1" thickBot="1">
      <c r="M65" s="30"/>
      <c r="N65" s="30"/>
    </row>
    <row r="66" spans="1:14" ht="17.25" thickTop="1" thickBot="1">
      <c r="A66" s="48">
        <f>SUM(A21+A35+A49+A63+M5)</f>
        <v>4</v>
      </c>
      <c r="B66" s="109" t="s">
        <v>35</v>
      </c>
      <c r="C66" s="109"/>
      <c r="D66" s="109"/>
      <c r="E66" s="109"/>
      <c r="F66" s="109"/>
      <c r="G66" s="49"/>
      <c r="H66" s="109" t="s">
        <v>36</v>
      </c>
      <c r="I66" s="109"/>
      <c r="J66" s="109"/>
      <c r="K66" s="50">
        <f>SUM(F7+K6+K7+K21+K35+K49+K63)</f>
        <v>51</v>
      </c>
    </row>
    <row r="67" spans="1:14" ht="15.75" thickTop="1"/>
  </sheetData>
  <sheetProtection sheet="1" objects="1" scenarios="1"/>
  <mergeCells count="157">
    <mergeCell ref="I55:J55"/>
    <mergeCell ref="I56:J56"/>
    <mergeCell ref="B55:D55"/>
    <mergeCell ref="B56:D56"/>
    <mergeCell ref="E55:F55"/>
    <mergeCell ref="E56:F56"/>
    <mergeCell ref="B61:D61"/>
    <mergeCell ref="E61:F61"/>
    <mergeCell ref="I61:J61"/>
    <mergeCell ref="B62:D62"/>
    <mergeCell ref="E62:F62"/>
    <mergeCell ref="I62:J6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D2:F2"/>
    <mergeCell ref="H2:J2"/>
    <mergeCell ref="D3:F3"/>
    <mergeCell ref="H3:J3"/>
    <mergeCell ref="C5:E5"/>
    <mergeCell ref="H5:I5"/>
    <mergeCell ref="E10:F10"/>
    <mergeCell ref="I10:J10"/>
    <mergeCell ref="B11:D11"/>
    <mergeCell ref="E11:F11"/>
    <mergeCell ref="I11:J11"/>
    <mergeCell ref="B12:D12"/>
    <mergeCell ref="E12:F12"/>
    <mergeCell ref="I12:J12"/>
    <mergeCell ref="C6:D6"/>
    <mergeCell ref="H6:I6"/>
    <mergeCell ref="C7:D7"/>
    <mergeCell ref="H7:I7"/>
    <mergeCell ref="A9:D9"/>
    <mergeCell ref="E9:F9"/>
    <mergeCell ref="I9:J9"/>
    <mergeCell ref="B17:D17"/>
    <mergeCell ref="E17:F17"/>
    <mergeCell ref="I17:J17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  <mergeCell ref="I15:J15"/>
    <mergeCell ref="B21:J21"/>
    <mergeCell ref="A23:D23"/>
    <mergeCell ref="E23:F23"/>
    <mergeCell ref="I23:J23"/>
    <mergeCell ref="E24:F24"/>
    <mergeCell ref="I24:J24"/>
    <mergeCell ref="B19:D19"/>
    <mergeCell ref="E19:F19"/>
    <mergeCell ref="I19:J19"/>
    <mergeCell ref="B20:D20"/>
    <mergeCell ref="E20:F20"/>
    <mergeCell ref="I20:J20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E38:F38"/>
    <mergeCell ref="I38:J38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49:J49"/>
    <mergeCell ref="B66:C66"/>
    <mergeCell ref="D66:F66"/>
    <mergeCell ref="H66:J66"/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E52:F52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I57:J57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68" activePane="bottomLeft" state="frozen"/>
      <selection pane="bottomLeft" activeCell="C79" sqref="C79"/>
    </sheetView>
  </sheetViews>
  <sheetFormatPr defaultColWidth="8.85546875" defaultRowHeight="15"/>
  <cols>
    <col min="1" max="1" width="8.85546875" style="14"/>
    <col min="2" max="2" width="38.28515625" style="14" bestFit="1" customWidth="1"/>
    <col min="3" max="16384" width="8.85546875" style="14"/>
  </cols>
  <sheetData>
    <row r="1" spans="1:2">
      <c r="A1" s="14">
        <v>0</v>
      </c>
      <c r="B1" s="15" t="s">
        <v>39</v>
      </c>
    </row>
    <row r="2" spans="1:2">
      <c r="A2" s="14">
        <v>1</v>
      </c>
      <c r="B2" s="14" t="s">
        <v>40</v>
      </c>
    </row>
    <row r="3" spans="1:2">
      <c r="A3" s="14">
        <v>2</v>
      </c>
      <c r="B3" s="14" t="s">
        <v>41</v>
      </c>
    </row>
    <row r="4" spans="1:2">
      <c r="A4" s="14">
        <v>3</v>
      </c>
      <c r="B4" s="14" t="s">
        <v>42</v>
      </c>
    </row>
    <row r="5" spans="1:2">
      <c r="A5" s="14">
        <v>4</v>
      </c>
      <c r="B5" s="14" t="s">
        <v>43</v>
      </c>
    </row>
    <row r="6" spans="1:2">
      <c r="A6" s="14">
        <v>5</v>
      </c>
      <c r="B6" s="14" t="s">
        <v>44</v>
      </c>
    </row>
    <row r="7" spans="1:2">
      <c r="A7" s="14">
        <v>6</v>
      </c>
      <c r="B7" s="14" t="s">
        <v>45</v>
      </c>
    </row>
    <row r="8" spans="1:2">
      <c r="A8" s="14">
        <v>7</v>
      </c>
      <c r="B8" s="14" t="s">
        <v>46</v>
      </c>
    </row>
    <row r="9" spans="1:2">
      <c r="A9" s="14">
        <v>8</v>
      </c>
      <c r="B9" s="14" t="s">
        <v>47</v>
      </c>
    </row>
    <row r="10" spans="1:2">
      <c r="A10" s="14">
        <v>9</v>
      </c>
      <c r="B10" s="14" t="s">
        <v>48</v>
      </c>
    </row>
    <row r="11" spans="1:2">
      <c r="A11" s="14">
        <v>10</v>
      </c>
      <c r="B11" s="14" t="s">
        <v>49</v>
      </c>
    </row>
    <row r="12" spans="1:2">
      <c r="A12" s="14">
        <v>11</v>
      </c>
      <c r="B12" s="14" t="s">
        <v>50</v>
      </c>
    </row>
    <row r="13" spans="1:2">
      <c r="A13" s="14">
        <v>12</v>
      </c>
      <c r="B13" s="14" t="s">
        <v>51</v>
      </c>
    </row>
    <row r="14" spans="1:2">
      <c r="A14" s="14">
        <v>13</v>
      </c>
      <c r="B14" s="14" t="s">
        <v>52</v>
      </c>
    </row>
    <row r="15" spans="1:2">
      <c r="A15" s="14">
        <v>14</v>
      </c>
      <c r="B15" s="14" t="s">
        <v>53</v>
      </c>
    </row>
    <row r="16" spans="1:2">
      <c r="A16" s="14">
        <v>15</v>
      </c>
      <c r="B16" s="14" t="s">
        <v>54</v>
      </c>
    </row>
    <row r="17" spans="1:2">
      <c r="A17" s="14">
        <v>16</v>
      </c>
      <c r="B17" s="14" t="s">
        <v>55</v>
      </c>
    </row>
    <row r="18" spans="1:2">
      <c r="A18" s="14">
        <v>17</v>
      </c>
      <c r="B18" s="14" t="s">
        <v>56</v>
      </c>
    </row>
    <row r="19" spans="1:2">
      <c r="A19" s="14">
        <v>18</v>
      </c>
      <c r="B19" s="14" t="s">
        <v>57</v>
      </c>
    </row>
    <row r="20" spans="1:2">
      <c r="A20" s="14">
        <v>19</v>
      </c>
      <c r="B20" s="14" t="s">
        <v>58</v>
      </c>
    </row>
    <row r="21" spans="1:2">
      <c r="A21" s="14">
        <v>20</v>
      </c>
      <c r="B21" s="14" t="s">
        <v>59</v>
      </c>
    </row>
    <row r="22" spans="1:2">
      <c r="A22" s="14">
        <v>21</v>
      </c>
      <c r="B22" s="14" t="s">
        <v>60</v>
      </c>
    </row>
    <row r="23" spans="1:2">
      <c r="A23" s="14">
        <v>22</v>
      </c>
      <c r="B23" s="14" t="s">
        <v>61</v>
      </c>
    </row>
    <row r="24" spans="1:2">
      <c r="A24" s="14">
        <v>23</v>
      </c>
      <c r="B24" s="14" t="s">
        <v>62</v>
      </c>
    </row>
    <row r="25" spans="1:2">
      <c r="A25" s="14">
        <v>24</v>
      </c>
      <c r="B25" s="14" t="s">
        <v>63</v>
      </c>
    </row>
    <row r="26" spans="1:2">
      <c r="A26" s="14">
        <v>25</v>
      </c>
      <c r="B26" s="14" t="s">
        <v>64</v>
      </c>
    </row>
    <row r="27" spans="1:2">
      <c r="A27" s="14">
        <v>26</v>
      </c>
      <c r="B27" s="14" t="s">
        <v>65</v>
      </c>
    </row>
    <row r="28" spans="1:2">
      <c r="A28" s="14">
        <v>27</v>
      </c>
      <c r="B28" s="14" t="s">
        <v>66</v>
      </c>
    </row>
    <row r="29" spans="1:2">
      <c r="A29" s="14">
        <v>28</v>
      </c>
      <c r="B29" s="14" t="s">
        <v>67</v>
      </c>
    </row>
    <row r="30" spans="1:2">
      <c r="A30" s="14">
        <v>29</v>
      </c>
      <c r="B30" s="14" t="s">
        <v>68</v>
      </c>
    </row>
    <row r="31" spans="1:2">
      <c r="A31" s="14">
        <v>30</v>
      </c>
      <c r="B31" s="14" t="s">
        <v>69</v>
      </c>
    </row>
    <row r="32" spans="1:2">
      <c r="A32" s="14">
        <v>31</v>
      </c>
      <c r="B32" s="14" t="s">
        <v>70</v>
      </c>
    </row>
    <row r="33" spans="1:2">
      <c r="A33" s="14">
        <v>32</v>
      </c>
      <c r="B33" s="14" t="s">
        <v>71</v>
      </c>
    </row>
    <row r="34" spans="1:2">
      <c r="A34" s="14">
        <v>33</v>
      </c>
      <c r="B34" s="14" t="s">
        <v>72</v>
      </c>
    </row>
    <row r="35" spans="1:2">
      <c r="A35" s="14">
        <v>34</v>
      </c>
      <c r="B35" s="14" t="s">
        <v>73</v>
      </c>
    </row>
    <row r="36" spans="1:2">
      <c r="A36" s="14">
        <v>35</v>
      </c>
      <c r="B36" s="14" t="s">
        <v>74</v>
      </c>
    </row>
    <row r="37" spans="1:2">
      <c r="A37" s="14">
        <v>36</v>
      </c>
      <c r="B37" s="14" t="s">
        <v>75</v>
      </c>
    </row>
    <row r="38" spans="1:2">
      <c r="A38" s="14">
        <v>37</v>
      </c>
      <c r="B38" s="14" t="s">
        <v>76</v>
      </c>
    </row>
    <row r="39" spans="1:2">
      <c r="A39" s="14">
        <v>38</v>
      </c>
      <c r="B39" s="14" t="s">
        <v>77</v>
      </c>
    </row>
    <row r="40" spans="1:2">
      <c r="A40" s="14">
        <v>39</v>
      </c>
      <c r="B40" s="14" t="s">
        <v>78</v>
      </c>
    </row>
    <row r="41" spans="1:2">
      <c r="A41" s="14">
        <v>40</v>
      </c>
      <c r="B41" s="14" t="s">
        <v>79</v>
      </c>
    </row>
    <row r="42" spans="1:2">
      <c r="A42" s="14">
        <v>41</v>
      </c>
      <c r="B42" s="14" t="s">
        <v>80</v>
      </c>
    </row>
    <row r="43" spans="1:2">
      <c r="A43" s="14">
        <v>42</v>
      </c>
      <c r="B43" s="14" t="s">
        <v>81</v>
      </c>
    </row>
    <row r="44" spans="1:2">
      <c r="A44" s="14">
        <v>43</v>
      </c>
      <c r="B44" s="14" t="s">
        <v>82</v>
      </c>
    </row>
    <row r="45" spans="1:2">
      <c r="A45" s="14">
        <v>44</v>
      </c>
      <c r="B45" s="14" t="s">
        <v>83</v>
      </c>
    </row>
    <row r="46" spans="1:2">
      <c r="A46" s="14">
        <v>45</v>
      </c>
      <c r="B46" s="14" t="s">
        <v>84</v>
      </c>
    </row>
    <row r="47" spans="1:2">
      <c r="A47" s="14">
        <v>46</v>
      </c>
      <c r="B47" s="14" t="s">
        <v>85</v>
      </c>
    </row>
    <row r="48" spans="1:2">
      <c r="A48" s="14">
        <v>47</v>
      </c>
      <c r="B48" s="14" t="s">
        <v>86</v>
      </c>
    </row>
    <row r="49" spans="1:2">
      <c r="A49" s="14">
        <v>48</v>
      </c>
      <c r="B49" s="14" t="s">
        <v>87</v>
      </c>
    </row>
    <row r="50" spans="1:2">
      <c r="A50" s="14">
        <v>49</v>
      </c>
      <c r="B50" s="14" t="s">
        <v>88</v>
      </c>
    </row>
    <row r="51" spans="1:2">
      <c r="A51" s="14">
        <v>50</v>
      </c>
      <c r="B51" s="14" t="s">
        <v>89</v>
      </c>
    </row>
    <row r="52" spans="1:2">
      <c r="A52" s="14">
        <v>51</v>
      </c>
      <c r="B52" s="14" t="s">
        <v>90</v>
      </c>
    </row>
    <row r="53" spans="1:2">
      <c r="A53" s="14">
        <v>52</v>
      </c>
      <c r="B53" s="14" t="s">
        <v>91</v>
      </c>
    </row>
    <row r="54" spans="1:2">
      <c r="A54" s="14">
        <v>53</v>
      </c>
      <c r="B54" s="14" t="s">
        <v>92</v>
      </c>
    </row>
    <row r="55" spans="1:2">
      <c r="A55" s="14">
        <v>54</v>
      </c>
      <c r="B55" s="14" t="s">
        <v>93</v>
      </c>
    </row>
    <row r="56" spans="1:2">
      <c r="A56" s="14">
        <v>55</v>
      </c>
      <c r="B56" s="14" t="s">
        <v>94</v>
      </c>
    </row>
    <row r="57" spans="1:2">
      <c r="A57" s="14">
        <v>56</v>
      </c>
      <c r="B57" s="14" t="s">
        <v>95</v>
      </c>
    </row>
    <row r="58" spans="1:2">
      <c r="A58" s="14">
        <v>57</v>
      </c>
      <c r="B58" s="14" t="s">
        <v>96</v>
      </c>
    </row>
    <row r="59" spans="1:2">
      <c r="A59" s="14">
        <v>58</v>
      </c>
      <c r="B59" s="14" t="s">
        <v>97</v>
      </c>
    </row>
    <row r="60" spans="1:2">
      <c r="A60" s="14">
        <v>59</v>
      </c>
      <c r="B60" s="14" t="s">
        <v>98</v>
      </c>
    </row>
    <row r="61" spans="1:2">
      <c r="A61" s="14">
        <v>60</v>
      </c>
      <c r="B61" s="14" t="s">
        <v>99</v>
      </c>
    </row>
    <row r="62" spans="1:2">
      <c r="A62" s="14">
        <v>61</v>
      </c>
      <c r="B62" s="14" t="s">
        <v>100</v>
      </c>
    </row>
    <row r="63" spans="1:2">
      <c r="A63" s="14">
        <v>62</v>
      </c>
      <c r="B63" s="14" t="s">
        <v>101</v>
      </c>
    </row>
    <row r="64" spans="1:2">
      <c r="A64" s="14">
        <v>63</v>
      </c>
      <c r="B64" s="14" t="s">
        <v>102</v>
      </c>
    </row>
    <row r="65" spans="1:2">
      <c r="A65" s="14">
        <v>64</v>
      </c>
      <c r="B65" s="14" t="s">
        <v>103</v>
      </c>
    </row>
    <row r="66" spans="1:2">
      <c r="A66" s="14">
        <v>65</v>
      </c>
      <c r="B66" s="14" t="s">
        <v>104</v>
      </c>
    </row>
    <row r="67" spans="1:2">
      <c r="A67" s="14">
        <v>66</v>
      </c>
      <c r="B67" s="14" t="s">
        <v>105</v>
      </c>
    </row>
    <row r="68" spans="1:2">
      <c r="A68" s="14">
        <v>67</v>
      </c>
      <c r="B68" s="14" t="s">
        <v>106</v>
      </c>
    </row>
    <row r="69" spans="1:2">
      <c r="A69" s="14">
        <v>68</v>
      </c>
      <c r="B69" s="14" t="s">
        <v>107</v>
      </c>
    </row>
    <row r="70" spans="1:2">
      <c r="A70" s="14">
        <v>69</v>
      </c>
      <c r="B70" s="14" t="s">
        <v>108</v>
      </c>
    </row>
    <row r="71" spans="1:2">
      <c r="A71" s="14">
        <v>70</v>
      </c>
      <c r="B71" s="14" t="s">
        <v>109</v>
      </c>
    </row>
    <row r="72" spans="1:2">
      <c r="A72" s="14">
        <v>71</v>
      </c>
      <c r="B72" s="14" t="s">
        <v>110</v>
      </c>
    </row>
    <row r="73" spans="1:2">
      <c r="A73" s="14">
        <v>72</v>
      </c>
      <c r="B73" s="14" t="s">
        <v>111</v>
      </c>
    </row>
    <row r="74" spans="1:2">
      <c r="A74" s="14">
        <v>73</v>
      </c>
      <c r="B74" s="14" t="s">
        <v>112</v>
      </c>
    </row>
    <row r="75" spans="1:2">
      <c r="A75" s="14">
        <v>74</v>
      </c>
      <c r="B75" s="14" t="s">
        <v>113</v>
      </c>
    </row>
    <row r="76" spans="1:2">
      <c r="A76" s="14">
        <v>75</v>
      </c>
      <c r="B76" s="14" t="s">
        <v>114</v>
      </c>
    </row>
    <row r="77" spans="1:2">
      <c r="A77" s="14">
        <v>76</v>
      </c>
      <c r="B77" s="14" t="s">
        <v>115</v>
      </c>
    </row>
    <row r="78" spans="1:2">
      <c r="A78" s="14">
        <v>77</v>
      </c>
      <c r="B78" s="14" t="s">
        <v>116</v>
      </c>
    </row>
    <row r="79" spans="1:2">
      <c r="A79" s="14">
        <v>78</v>
      </c>
      <c r="B79" s="14" t="s">
        <v>117</v>
      </c>
    </row>
    <row r="80" spans="1:2">
      <c r="A80" s="14">
        <v>79</v>
      </c>
      <c r="B80" s="14" t="s">
        <v>118</v>
      </c>
    </row>
    <row r="81" spans="1:2">
      <c r="A81" s="14">
        <v>80</v>
      </c>
      <c r="B81" s="14" t="s">
        <v>119</v>
      </c>
    </row>
    <row r="82" spans="1:2">
      <c r="A82" s="14">
        <v>81</v>
      </c>
      <c r="B82" s="14" t="s">
        <v>120</v>
      </c>
    </row>
    <row r="83" spans="1:2">
      <c r="A83" s="14">
        <v>82</v>
      </c>
      <c r="B83" s="14" t="s">
        <v>121</v>
      </c>
    </row>
    <row r="84" spans="1:2">
      <c r="A84" s="14">
        <v>83</v>
      </c>
      <c r="B84" s="14" t="s">
        <v>122</v>
      </c>
    </row>
    <row r="85" spans="1:2">
      <c r="A85" s="14">
        <v>84</v>
      </c>
      <c r="B85" s="14" t="s">
        <v>123</v>
      </c>
    </row>
    <row r="86" spans="1:2">
      <c r="A86" s="14">
        <v>85</v>
      </c>
      <c r="B86" s="14" t="s">
        <v>124</v>
      </c>
    </row>
    <row r="87" spans="1:2">
      <c r="A87" s="14">
        <v>86</v>
      </c>
      <c r="B87" s="14" t="s">
        <v>125</v>
      </c>
    </row>
    <row r="88" spans="1:2">
      <c r="A88" s="14">
        <v>87</v>
      </c>
      <c r="B88" s="14" t="s">
        <v>126</v>
      </c>
    </row>
    <row r="89" spans="1:2">
      <c r="A89" s="14">
        <v>88</v>
      </c>
      <c r="B89" s="14" t="s">
        <v>127</v>
      </c>
    </row>
    <row r="90" spans="1:2">
      <c r="A90" s="14">
        <v>89</v>
      </c>
      <c r="B90" s="14" t="s">
        <v>128</v>
      </c>
    </row>
    <row r="91" spans="1:2">
      <c r="A91" s="14">
        <v>90</v>
      </c>
      <c r="B91" s="14" t="s">
        <v>129</v>
      </c>
    </row>
    <row r="92" spans="1:2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42"/>
  <sheetViews>
    <sheetView zoomScale="150" workbookViewId="0">
      <pane ySplit="1" topLeftCell="A116" activePane="bottomLeft" state="frozen"/>
      <selection pane="bottomLeft" activeCell="C120" sqref="C120"/>
    </sheetView>
  </sheetViews>
  <sheetFormatPr defaultColWidth="8.85546875" defaultRowHeight="1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>
      <c r="A11" s="14" t="s">
        <v>167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>
      <c r="A12" s="14" t="s">
        <v>168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>
      <c r="A13" s="14" t="s">
        <v>169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>
      <c r="A14" s="14" t="s">
        <v>170</v>
      </c>
      <c r="B14" s="18">
        <f t="shared" ref="B14:B21" si="4">C14-3</f>
        <v>10</v>
      </c>
      <c r="C14" s="18">
        <v>13</v>
      </c>
      <c r="D14" s="18">
        <f t="shared" ref="D14:D61" si="5">C14+3</f>
        <v>16</v>
      </c>
      <c r="E14" s="16">
        <v>0</v>
      </c>
      <c r="F14" s="16">
        <v>2</v>
      </c>
    </row>
    <row r="15" spans="1:34">
      <c r="A15" s="14" t="s">
        <v>171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>
      <c r="A16" s="14" t="s">
        <v>172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>
      <c r="A17" s="14" t="s">
        <v>173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>
      <c r="A18" s="14" t="s">
        <v>174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>
      <c r="A19" s="14" t="s">
        <v>175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>
      <c r="A20" s="14" t="s">
        <v>176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>
      <c r="A21" s="14" t="s">
        <v>177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>
      <c r="A22" s="14" t="s">
        <v>178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>
      <c r="A23" s="14" t="s">
        <v>179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>
      <c r="A24" s="14" t="s">
        <v>180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>
      <c r="A25" s="14" t="s">
        <v>181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>
      <c r="A26" s="14" t="s">
        <v>182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>
      <c r="A27" s="14" t="s">
        <v>183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>
      <c r="A28" s="14" t="s">
        <v>184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>
      <c r="A29" s="14" t="s">
        <v>185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>
      <c r="A30" s="14" t="s">
        <v>186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>
      <c r="A31" s="14" t="s">
        <v>187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>
      <c r="A32" s="14" t="s">
        <v>188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>
      <c r="A33" s="14" t="s">
        <v>189</v>
      </c>
      <c r="B33" s="18">
        <f t="shared" ref="B33:B61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>
      <c r="A34" s="14" t="s">
        <v>190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>
      <c r="A35" s="14" t="s">
        <v>191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>
      <c r="A36" s="14" t="s">
        <v>192</v>
      </c>
      <c r="B36" s="18">
        <f t="shared" ref="B36:B37" si="17">C36-3</f>
        <v>8</v>
      </c>
      <c r="C36" s="18">
        <v>11</v>
      </c>
      <c r="D36" s="18">
        <f t="shared" ref="D36:D37" si="18">C36+3</f>
        <v>14</v>
      </c>
      <c r="E36" s="16">
        <v>0</v>
      </c>
      <c r="F36" s="16">
        <v>2</v>
      </c>
    </row>
    <row r="37" spans="1:6">
      <c r="A37" s="14" t="s">
        <v>193</v>
      </c>
      <c r="B37" s="18">
        <f t="shared" si="17"/>
        <v>9</v>
      </c>
      <c r="C37" s="18">
        <v>12</v>
      </c>
      <c r="D37" s="18">
        <f t="shared" si="18"/>
        <v>15</v>
      </c>
      <c r="E37" s="16">
        <v>0</v>
      </c>
      <c r="F37" s="16">
        <v>2</v>
      </c>
    </row>
    <row r="38" spans="1:6">
      <c r="A38" s="14" t="s">
        <v>194</v>
      </c>
      <c r="B38" s="18">
        <f t="shared" si="16"/>
        <v>11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>
      <c r="A39" s="14" t="s">
        <v>195</v>
      </c>
      <c r="B39" s="18">
        <f t="shared" si="16"/>
        <v>11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>
      <c r="A40" s="14" t="s">
        <v>196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>
      <c r="A41" s="14" t="s">
        <v>197</v>
      </c>
      <c r="B41" s="18">
        <f t="shared" ref="B41:B42" si="19">C41-3</f>
        <v>9</v>
      </c>
      <c r="C41" s="18">
        <v>12</v>
      </c>
      <c r="D41" s="18">
        <f t="shared" ref="D41:D42" si="20">C41+3</f>
        <v>15</v>
      </c>
      <c r="E41" s="16">
        <v>0</v>
      </c>
      <c r="F41" s="16">
        <v>2</v>
      </c>
    </row>
    <row r="42" spans="1:6">
      <c r="A42" s="14" t="s">
        <v>198</v>
      </c>
      <c r="B42" s="18">
        <f t="shared" si="19"/>
        <v>10</v>
      </c>
      <c r="C42" s="18">
        <v>13</v>
      </c>
      <c r="D42" s="18">
        <f t="shared" si="20"/>
        <v>16</v>
      </c>
      <c r="E42" s="16">
        <v>0</v>
      </c>
      <c r="F42" s="16">
        <v>2</v>
      </c>
    </row>
    <row r="43" spans="1:6">
      <c r="A43" s="14" t="s">
        <v>199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>
      <c r="A44" s="14" t="s">
        <v>200</v>
      </c>
      <c r="B44" s="18">
        <f t="shared" ref="B44" si="21">C44-3</f>
        <v>12</v>
      </c>
      <c r="C44" s="18">
        <v>15</v>
      </c>
      <c r="D44" s="18">
        <f t="shared" ref="D44" si="22">C44+3</f>
        <v>18</v>
      </c>
      <c r="E44" s="16">
        <v>0</v>
      </c>
      <c r="F44" s="16">
        <v>2</v>
      </c>
    </row>
    <row r="45" spans="1:6">
      <c r="A45" s="14" t="s">
        <v>201</v>
      </c>
      <c r="B45" s="18">
        <f t="shared" ref="B45:B46" si="23">C45-3</f>
        <v>8</v>
      </c>
      <c r="C45" s="18">
        <v>11</v>
      </c>
      <c r="D45" s="18">
        <f t="shared" ref="D45:D46" si="24">C45+3</f>
        <v>14</v>
      </c>
      <c r="E45" s="16">
        <v>0</v>
      </c>
      <c r="F45" s="16">
        <v>2</v>
      </c>
    </row>
    <row r="46" spans="1:6">
      <c r="A46" s="14" t="s">
        <v>202</v>
      </c>
      <c r="B46" s="18">
        <f t="shared" si="23"/>
        <v>9</v>
      </c>
      <c r="C46" s="18">
        <v>12</v>
      </c>
      <c r="D46" s="18">
        <f t="shared" si="24"/>
        <v>15</v>
      </c>
      <c r="E46" s="16">
        <v>0</v>
      </c>
      <c r="F46" s="16">
        <v>2</v>
      </c>
    </row>
    <row r="47" spans="1:6">
      <c r="A47" s="14" t="s">
        <v>203</v>
      </c>
      <c r="B47" s="18">
        <f t="shared" ref="B47" si="25">C47-3</f>
        <v>11</v>
      </c>
      <c r="C47" s="18">
        <v>14</v>
      </c>
      <c r="D47" s="18">
        <f t="shared" ref="D47" si="26">C47+3</f>
        <v>17</v>
      </c>
      <c r="E47" s="16">
        <v>0</v>
      </c>
      <c r="F47" s="16">
        <v>2</v>
      </c>
    </row>
    <row r="48" spans="1:6">
      <c r="A48" s="14" t="s">
        <v>204</v>
      </c>
      <c r="B48" s="18">
        <f t="shared" si="16"/>
        <v>11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>
      <c r="A49" s="14" t="s">
        <v>205</v>
      </c>
      <c r="B49" s="18">
        <f t="shared" si="16"/>
        <v>10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>
      <c r="A50" s="14" t="s">
        <v>206</v>
      </c>
      <c r="B50" s="18">
        <f t="shared" si="16"/>
        <v>11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>
      <c r="A51" s="14" t="s">
        <v>207</v>
      </c>
      <c r="B51" s="18">
        <f t="shared" ref="B51:B52" si="27">C51-3</f>
        <v>13</v>
      </c>
      <c r="C51" s="18">
        <v>16</v>
      </c>
      <c r="D51" s="18">
        <f t="shared" ref="D51:D52" si="28">C51+3</f>
        <v>19</v>
      </c>
      <c r="E51" s="16">
        <v>0</v>
      </c>
      <c r="F51" s="16">
        <v>2</v>
      </c>
    </row>
    <row r="52" spans="1:16">
      <c r="A52" s="14" t="s">
        <v>208</v>
      </c>
      <c r="B52" s="18">
        <f t="shared" si="27"/>
        <v>13</v>
      </c>
      <c r="C52" s="18">
        <v>16</v>
      </c>
      <c r="D52" s="18">
        <f t="shared" si="28"/>
        <v>19</v>
      </c>
      <c r="E52" s="16">
        <v>0</v>
      </c>
      <c r="F52" s="16">
        <v>2</v>
      </c>
    </row>
    <row r="53" spans="1:16">
      <c r="A53" s="14" t="s">
        <v>209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>
      <c r="A54" s="14" t="s">
        <v>210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>
      <c r="A55" s="14" t="s">
        <v>211</v>
      </c>
      <c r="B55" s="18">
        <f t="shared" si="16"/>
        <v>12</v>
      </c>
      <c r="C55" s="18">
        <v>15</v>
      </c>
      <c r="D55" s="18">
        <f t="shared" si="5"/>
        <v>18</v>
      </c>
      <c r="E55" s="16">
        <v>0</v>
      </c>
      <c r="F55" s="16">
        <v>2</v>
      </c>
    </row>
    <row r="56" spans="1:16">
      <c r="A56" s="14" t="s">
        <v>212</v>
      </c>
      <c r="B56" s="18">
        <f t="shared" si="16"/>
        <v>15</v>
      </c>
      <c r="C56" s="18">
        <v>18</v>
      </c>
      <c r="D56" s="18">
        <f t="shared" si="5"/>
        <v>21</v>
      </c>
      <c r="E56" s="16">
        <v>0</v>
      </c>
      <c r="F56" s="16">
        <v>2</v>
      </c>
    </row>
    <row r="57" spans="1:16">
      <c r="A57" s="14" t="s">
        <v>213</v>
      </c>
      <c r="B57" s="18">
        <f t="shared" si="16"/>
        <v>10</v>
      </c>
      <c r="C57" s="18">
        <v>13</v>
      </c>
      <c r="D57" s="18">
        <f t="shared" si="5"/>
        <v>16</v>
      </c>
      <c r="E57" s="16">
        <v>0</v>
      </c>
      <c r="F57" s="16">
        <v>2</v>
      </c>
    </row>
    <row r="58" spans="1:16">
      <c r="A58" s="14" t="s">
        <v>214</v>
      </c>
      <c r="B58" s="18">
        <f t="shared" si="16"/>
        <v>10</v>
      </c>
      <c r="C58" s="18">
        <v>13</v>
      </c>
      <c r="D58" s="18">
        <f t="shared" ref="D58" si="29">C58+3</f>
        <v>16</v>
      </c>
      <c r="E58" s="16">
        <v>0</v>
      </c>
      <c r="F58" s="16">
        <v>2</v>
      </c>
    </row>
    <row r="59" spans="1:16">
      <c r="A59" s="14" t="s">
        <v>215</v>
      </c>
      <c r="B59" s="18">
        <f t="shared" ref="B59" si="30">C59-3</f>
        <v>17</v>
      </c>
      <c r="C59" s="18">
        <v>20</v>
      </c>
      <c r="D59" s="18">
        <f t="shared" ref="D59" si="31">C59+3</f>
        <v>23</v>
      </c>
      <c r="E59" s="16">
        <v>0</v>
      </c>
      <c r="F59" s="16">
        <v>2</v>
      </c>
    </row>
    <row r="60" spans="1:16">
      <c r="A60" s="14" t="s">
        <v>216</v>
      </c>
      <c r="B60" s="18">
        <f t="shared" si="16"/>
        <v>14</v>
      </c>
      <c r="C60" s="18">
        <v>17</v>
      </c>
      <c r="D60" s="18">
        <f t="shared" si="5"/>
        <v>20</v>
      </c>
      <c r="E60" s="16">
        <v>0</v>
      </c>
      <c r="F60" s="16">
        <v>2</v>
      </c>
    </row>
    <row r="61" spans="1:16">
      <c r="A61" s="14" t="s">
        <v>217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  <c r="P61" s="11"/>
    </row>
    <row r="62" spans="1:16">
      <c r="A62" s="14" t="s">
        <v>218</v>
      </c>
      <c r="B62" s="18">
        <f t="shared" ref="B62:B64" si="32">C62-3</f>
        <v>17</v>
      </c>
      <c r="C62" s="18">
        <v>20</v>
      </c>
      <c r="D62" s="18">
        <f t="shared" ref="D62:D64" si="33">C62+3</f>
        <v>23</v>
      </c>
      <c r="E62" s="16">
        <v>0</v>
      </c>
      <c r="F62" s="16">
        <v>2</v>
      </c>
      <c r="P62" s="11"/>
    </row>
    <row r="63" spans="1:16">
      <c r="A63" s="14" t="s">
        <v>219</v>
      </c>
      <c r="B63" s="18">
        <f t="shared" si="32"/>
        <v>16</v>
      </c>
      <c r="C63" s="18">
        <v>19</v>
      </c>
      <c r="D63" s="18">
        <f t="shared" si="33"/>
        <v>22</v>
      </c>
      <c r="E63" s="16">
        <v>0</v>
      </c>
      <c r="F63" s="16">
        <v>2</v>
      </c>
      <c r="P63" s="11"/>
    </row>
    <row r="64" spans="1:16">
      <c r="A64" s="14" t="s">
        <v>220</v>
      </c>
      <c r="B64" s="18">
        <f t="shared" si="32"/>
        <v>19</v>
      </c>
      <c r="C64" s="18">
        <v>22</v>
      </c>
      <c r="D64" s="18">
        <f t="shared" si="33"/>
        <v>25</v>
      </c>
      <c r="E64" s="16">
        <v>0</v>
      </c>
      <c r="F64" s="16">
        <v>2</v>
      </c>
      <c r="P64" s="11"/>
    </row>
    <row r="65" spans="1:16">
      <c r="A65" s="14" t="s">
        <v>221</v>
      </c>
      <c r="B65" s="18">
        <f t="shared" ref="B65" si="34">C65-3</f>
        <v>16</v>
      </c>
      <c r="C65" s="18">
        <v>19</v>
      </c>
      <c r="D65" s="18">
        <f t="shared" ref="D65" si="35">C65+3</f>
        <v>22</v>
      </c>
      <c r="E65" s="16">
        <v>0</v>
      </c>
      <c r="F65" s="16">
        <v>2</v>
      </c>
      <c r="P65" s="11"/>
    </row>
    <row r="66" spans="1:16">
      <c r="A66" s="14" t="s">
        <v>222</v>
      </c>
      <c r="B66" s="18">
        <f>C66-3</f>
        <v>14</v>
      </c>
      <c r="C66" s="18">
        <v>17</v>
      </c>
      <c r="D66" s="18">
        <f>C66+3</f>
        <v>20</v>
      </c>
      <c r="E66" s="16">
        <v>0</v>
      </c>
      <c r="F66" s="16">
        <v>2</v>
      </c>
      <c r="K66" s="15"/>
    </row>
    <row r="67" spans="1:16">
      <c r="A67" s="14" t="s">
        <v>223</v>
      </c>
      <c r="B67" s="18">
        <f>C67-3</f>
        <v>16</v>
      </c>
      <c r="C67" s="18">
        <v>19</v>
      </c>
      <c r="D67" s="18">
        <f>C67+3</f>
        <v>22</v>
      </c>
      <c r="E67" s="16">
        <v>0</v>
      </c>
      <c r="F67" s="16">
        <v>2</v>
      </c>
      <c r="K67" s="15"/>
    </row>
    <row r="68" spans="1:16">
      <c r="A68" s="14" t="s">
        <v>224</v>
      </c>
      <c r="B68" s="18">
        <f>C68-3</f>
        <v>17</v>
      </c>
      <c r="C68" s="18">
        <v>20</v>
      </c>
      <c r="D68" s="18">
        <f>C68+3</f>
        <v>23</v>
      </c>
      <c r="E68" s="16">
        <v>0</v>
      </c>
      <c r="F68" s="16">
        <v>2</v>
      </c>
    </row>
    <row r="69" spans="1:16">
      <c r="A69" s="14" t="s">
        <v>225</v>
      </c>
      <c r="B69" s="18">
        <f t="shared" ref="B69:B81" si="36">C69-3</f>
        <v>18</v>
      </c>
      <c r="C69" s="18">
        <v>21</v>
      </c>
      <c r="D69" s="18">
        <f t="shared" ref="D69:D81" si="37">C69+3</f>
        <v>24</v>
      </c>
      <c r="E69" s="16">
        <v>0</v>
      </c>
      <c r="F69" s="16">
        <v>2</v>
      </c>
    </row>
    <row r="70" spans="1:16">
      <c r="A70" s="14" t="s">
        <v>226</v>
      </c>
      <c r="B70" s="18">
        <f t="shared" si="36"/>
        <v>16</v>
      </c>
      <c r="C70" s="18">
        <v>19</v>
      </c>
      <c r="D70" s="18">
        <f t="shared" si="37"/>
        <v>22</v>
      </c>
      <c r="E70" s="16">
        <v>0</v>
      </c>
      <c r="F70" s="16">
        <v>2</v>
      </c>
    </row>
    <row r="71" spans="1:16">
      <c r="A71" s="14" t="s">
        <v>227</v>
      </c>
      <c r="B71" s="18">
        <f t="shared" si="36"/>
        <v>17</v>
      </c>
      <c r="C71" s="18">
        <v>20</v>
      </c>
      <c r="D71" s="18">
        <f t="shared" si="37"/>
        <v>23</v>
      </c>
      <c r="E71" s="16">
        <v>0</v>
      </c>
      <c r="F71" s="16">
        <v>2</v>
      </c>
    </row>
    <row r="72" spans="1:16">
      <c r="A72" s="14" t="s">
        <v>228</v>
      </c>
      <c r="B72" s="18">
        <f t="shared" si="36"/>
        <v>12</v>
      </c>
      <c r="C72" s="18">
        <v>15</v>
      </c>
      <c r="D72" s="18">
        <f t="shared" si="37"/>
        <v>18</v>
      </c>
      <c r="E72" s="16">
        <v>0</v>
      </c>
      <c r="F72" s="16">
        <v>2</v>
      </c>
    </row>
    <row r="73" spans="1:16">
      <c r="A73" s="14" t="s">
        <v>229</v>
      </c>
      <c r="B73" s="18">
        <f t="shared" ref="B73:B76" si="38">C73-3</f>
        <v>14</v>
      </c>
      <c r="C73" s="18">
        <v>17</v>
      </c>
      <c r="D73" s="18">
        <f t="shared" ref="D73:D76" si="39">C73+3</f>
        <v>20</v>
      </c>
      <c r="E73" s="16">
        <v>0</v>
      </c>
      <c r="F73" s="16">
        <v>2</v>
      </c>
    </row>
    <row r="74" spans="1:16">
      <c r="A74" s="14" t="s">
        <v>230</v>
      </c>
      <c r="B74" s="18">
        <f t="shared" si="38"/>
        <v>13</v>
      </c>
      <c r="C74" s="18">
        <v>16</v>
      </c>
      <c r="D74" s="18">
        <f t="shared" si="39"/>
        <v>19</v>
      </c>
      <c r="E74" s="16">
        <v>0</v>
      </c>
      <c r="F74" s="16">
        <v>2</v>
      </c>
    </row>
    <row r="75" spans="1:16">
      <c r="A75" s="14" t="s">
        <v>231</v>
      </c>
      <c r="B75" s="18">
        <f t="shared" si="38"/>
        <v>15</v>
      </c>
      <c r="C75" s="18">
        <v>18</v>
      </c>
      <c r="D75" s="18">
        <f t="shared" si="39"/>
        <v>21</v>
      </c>
      <c r="E75" s="16">
        <v>0</v>
      </c>
      <c r="F75" s="16">
        <v>2</v>
      </c>
    </row>
    <row r="76" spans="1:16">
      <c r="A76" s="14" t="s">
        <v>232</v>
      </c>
      <c r="B76" s="18">
        <f t="shared" si="38"/>
        <v>16</v>
      </c>
      <c r="C76" s="18">
        <v>19</v>
      </c>
      <c r="D76" s="18">
        <f t="shared" si="39"/>
        <v>22</v>
      </c>
      <c r="E76" s="16">
        <v>0</v>
      </c>
      <c r="F76" s="16">
        <v>2</v>
      </c>
    </row>
    <row r="77" spans="1:16">
      <c r="A77" s="14" t="s">
        <v>233</v>
      </c>
      <c r="B77" s="18">
        <f t="shared" ref="B77" si="40">C77-3</f>
        <v>11</v>
      </c>
      <c r="C77" s="18">
        <v>14</v>
      </c>
      <c r="D77" s="18">
        <f t="shared" ref="D77" si="41">C77+3</f>
        <v>17</v>
      </c>
      <c r="E77" s="16">
        <v>0</v>
      </c>
      <c r="F77" s="16">
        <v>2</v>
      </c>
    </row>
    <row r="78" spans="1:16">
      <c r="A78" s="14" t="s">
        <v>234</v>
      </c>
      <c r="B78" s="18">
        <f t="shared" si="36"/>
        <v>12</v>
      </c>
      <c r="C78" s="18">
        <v>15</v>
      </c>
      <c r="D78" s="18">
        <f t="shared" si="37"/>
        <v>18</v>
      </c>
      <c r="E78" s="16">
        <v>0</v>
      </c>
      <c r="F78" s="16">
        <v>2</v>
      </c>
    </row>
    <row r="79" spans="1:16">
      <c r="A79" s="14" t="s">
        <v>235</v>
      </c>
      <c r="B79" s="18">
        <f t="shared" si="36"/>
        <v>15</v>
      </c>
      <c r="C79" s="18">
        <v>18</v>
      </c>
      <c r="D79" s="18">
        <f t="shared" si="37"/>
        <v>21</v>
      </c>
      <c r="E79" s="16">
        <v>0</v>
      </c>
      <c r="F79" s="16">
        <v>2</v>
      </c>
    </row>
    <row r="80" spans="1:16">
      <c r="A80" s="14" t="s">
        <v>236</v>
      </c>
      <c r="B80" s="18">
        <f t="shared" si="36"/>
        <v>17</v>
      </c>
      <c r="C80" s="18">
        <v>20</v>
      </c>
      <c r="D80" s="18">
        <f t="shared" si="37"/>
        <v>23</v>
      </c>
      <c r="E80" s="16">
        <v>0</v>
      </c>
      <c r="F80" s="16">
        <v>2</v>
      </c>
    </row>
    <row r="81" spans="1:6">
      <c r="A81" s="14" t="s">
        <v>237</v>
      </c>
      <c r="B81" s="18">
        <f t="shared" si="36"/>
        <v>14</v>
      </c>
      <c r="C81" s="18">
        <v>17</v>
      </c>
      <c r="D81" s="18">
        <f t="shared" si="37"/>
        <v>20</v>
      </c>
      <c r="E81" s="16">
        <v>0</v>
      </c>
      <c r="F81" s="16">
        <v>2</v>
      </c>
    </row>
    <row r="82" spans="1:6">
      <c r="A82" s="14" t="s">
        <v>238</v>
      </c>
      <c r="B82" s="18">
        <v>4</v>
      </c>
      <c r="C82" s="18">
        <v>8</v>
      </c>
      <c r="D82" s="18" t="s">
        <v>144</v>
      </c>
      <c r="E82" s="16">
        <v>0</v>
      </c>
      <c r="F82" s="16">
        <v>2</v>
      </c>
    </row>
    <row r="83" spans="1:6">
      <c r="A83" s="14" t="s">
        <v>239</v>
      </c>
      <c r="B83" s="18">
        <v>8</v>
      </c>
      <c r="C83" s="18">
        <v>12</v>
      </c>
      <c r="D83" s="17" t="s">
        <v>144</v>
      </c>
      <c r="E83" s="16">
        <v>0</v>
      </c>
      <c r="F83" s="16">
        <v>1</v>
      </c>
    </row>
    <row r="84" spans="1:6">
      <c r="A84" s="14" t="s">
        <v>240</v>
      </c>
      <c r="B84" s="18">
        <v>8</v>
      </c>
      <c r="C84" s="18">
        <v>12</v>
      </c>
      <c r="D84" s="17" t="s">
        <v>144</v>
      </c>
      <c r="E84" s="16">
        <v>0</v>
      </c>
      <c r="F84" s="16">
        <v>1</v>
      </c>
    </row>
    <row r="85" spans="1:6">
      <c r="A85" s="14" t="s">
        <v>241</v>
      </c>
      <c r="B85" s="18">
        <v>8</v>
      </c>
      <c r="C85" s="18">
        <v>12</v>
      </c>
      <c r="D85" s="17" t="s">
        <v>144</v>
      </c>
      <c r="E85" s="16">
        <v>0</v>
      </c>
      <c r="F85" s="16">
        <v>1</v>
      </c>
    </row>
    <row r="86" spans="1:6">
      <c r="A86" s="14" t="s">
        <v>242</v>
      </c>
      <c r="B86" s="18">
        <v>10</v>
      </c>
      <c r="C86" s="18">
        <v>14</v>
      </c>
      <c r="D86" s="17" t="s">
        <v>144</v>
      </c>
      <c r="E86" s="16">
        <v>0</v>
      </c>
      <c r="F86" s="16">
        <v>1</v>
      </c>
    </row>
    <row r="87" spans="1:6">
      <c r="A87" s="14" t="s">
        <v>243</v>
      </c>
      <c r="B87" s="18">
        <f>C87-2</f>
        <v>4</v>
      </c>
      <c r="C87" s="18">
        <v>6</v>
      </c>
      <c r="D87" s="17" t="s">
        <v>144</v>
      </c>
      <c r="E87" s="16">
        <v>0</v>
      </c>
      <c r="F87" s="16">
        <v>1</v>
      </c>
    </row>
    <row r="88" spans="1:6">
      <c r="A88" s="14" t="s">
        <v>244</v>
      </c>
      <c r="B88" s="18">
        <f>C88-2</f>
        <v>8</v>
      </c>
      <c r="C88" s="18">
        <v>10</v>
      </c>
      <c r="D88" s="18">
        <f>C88+2</f>
        <v>12</v>
      </c>
      <c r="E88" s="16">
        <v>0</v>
      </c>
      <c r="F88" s="16">
        <v>1</v>
      </c>
    </row>
    <row r="89" spans="1:6">
      <c r="A89" s="14" t="s">
        <v>245</v>
      </c>
      <c r="B89" s="18">
        <f>C89-2</f>
        <v>8</v>
      </c>
      <c r="C89" s="18">
        <v>10</v>
      </c>
      <c r="D89" s="18">
        <f>C89+2</f>
        <v>12</v>
      </c>
      <c r="E89" s="16">
        <v>0</v>
      </c>
      <c r="F89" s="16">
        <v>1</v>
      </c>
    </row>
    <row r="90" spans="1:6">
      <c r="A90" s="14" t="s">
        <v>246</v>
      </c>
      <c r="B90" s="18">
        <f t="shared" ref="B90:B94" si="42">C90-2</f>
        <v>4</v>
      </c>
      <c r="C90" s="18">
        <v>6</v>
      </c>
      <c r="D90" s="18">
        <v>7</v>
      </c>
      <c r="E90" s="16">
        <v>1</v>
      </c>
      <c r="F90" s="16">
        <v>1</v>
      </c>
    </row>
    <row r="91" spans="1:6">
      <c r="A91" s="14" t="s">
        <v>247</v>
      </c>
      <c r="B91" s="18">
        <f t="shared" si="42"/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>
      <c r="A92" s="14" t="s">
        <v>248</v>
      </c>
      <c r="B92" s="18">
        <f t="shared" si="42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>
      <c r="A93" s="14" t="s">
        <v>249</v>
      </c>
      <c r="B93" s="18">
        <f t="shared" si="42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>
      <c r="A94" s="14" t="s">
        <v>250</v>
      </c>
      <c r="B94" s="18">
        <f t="shared" si="42"/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>
      <c r="A95" s="14" t="s">
        <v>251</v>
      </c>
      <c r="B95" s="18">
        <v>4</v>
      </c>
      <c r="C95" s="18">
        <v>5</v>
      </c>
      <c r="D95" s="18">
        <v>6</v>
      </c>
      <c r="E95" s="16">
        <v>1</v>
      </c>
      <c r="F95" s="16">
        <v>1</v>
      </c>
    </row>
    <row r="96" spans="1:6">
      <c r="A96" s="14" t="s">
        <v>252</v>
      </c>
      <c r="B96" s="18">
        <v>5</v>
      </c>
      <c r="C96" s="18">
        <v>6</v>
      </c>
      <c r="D96" s="18">
        <v>7</v>
      </c>
      <c r="E96" s="16">
        <v>1</v>
      </c>
      <c r="F96" s="16">
        <v>1</v>
      </c>
    </row>
    <row r="97" spans="1:6">
      <c r="A97" s="14" t="s">
        <v>253</v>
      </c>
      <c r="B97" s="18">
        <f t="shared" ref="B97:B137" si="43">C97-2</f>
        <v>5</v>
      </c>
      <c r="C97" s="18">
        <v>7</v>
      </c>
      <c r="D97" s="18">
        <f t="shared" ref="D97:D139" si="44">C97+2</f>
        <v>9</v>
      </c>
      <c r="E97" s="16">
        <v>0</v>
      </c>
      <c r="F97" s="16">
        <v>1</v>
      </c>
    </row>
    <row r="98" spans="1:6">
      <c r="A98" s="14" t="s">
        <v>254</v>
      </c>
      <c r="B98" s="18">
        <f t="shared" si="43"/>
        <v>6</v>
      </c>
      <c r="C98" s="18">
        <v>8</v>
      </c>
      <c r="D98" s="18">
        <f t="shared" ref="D98" si="45">C98+2</f>
        <v>10</v>
      </c>
      <c r="E98" s="16">
        <v>0</v>
      </c>
      <c r="F98" s="16">
        <v>1</v>
      </c>
    </row>
    <row r="99" spans="1:6">
      <c r="A99" s="14" t="s">
        <v>255</v>
      </c>
      <c r="B99" s="18">
        <f t="shared" si="43"/>
        <v>7</v>
      </c>
      <c r="C99" s="18">
        <v>9</v>
      </c>
      <c r="D99" s="18">
        <f t="shared" si="44"/>
        <v>11</v>
      </c>
      <c r="E99" s="16">
        <v>0</v>
      </c>
      <c r="F99" s="16">
        <v>1</v>
      </c>
    </row>
    <row r="100" spans="1:6">
      <c r="A100" s="14" t="s">
        <v>256</v>
      </c>
      <c r="B100" s="18">
        <f t="shared" si="43"/>
        <v>7</v>
      </c>
      <c r="C100" s="18">
        <v>9</v>
      </c>
      <c r="D100" s="18">
        <f t="shared" si="44"/>
        <v>11</v>
      </c>
      <c r="E100" s="16">
        <v>0</v>
      </c>
      <c r="F100" s="16">
        <v>1</v>
      </c>
    </row>
    <row r="101" spans="1:6">
      <c r="A101" s="14" t="s">
        <v>257</v>
      </c>
      <c r="B101" s="18">
        <f t="shared" si="43"/>
        <v>7</v>
      </c>
      <c r="C101" s="18">
        <v>9</v>
      </c>
      <c r="D101" s="18">
        <f t="shared" si="44"/>
        <v>11</v>
      </c>
      <c r="E101" s="16">
        <v>0</v>
      </c>
      <c r="F101" s="16">
        <v>1</v>
      </c>
    </row>
    <row r="102" spans="1:6">
      <c r="A102" s="14" t="s">
        <v>258</v>
      </c>
      <c r="B102" s="18">
        <f t="shared" si="43"/>
        <v>6</v>
      </c>
      <c r="C102" s="18">
        <v>8</v>
      </c>
      <c r="D102" s="18">
        <f t="shared" si="44"/>
        <v>10</v>
      </c>
      <c r="E102" s="16">
        <v>0</v>
      </c>
      <c r="F102" s="16">
        <v>1</v>
      </c>
    </row>
    <row r="103" spans="1:6">
      <c r="A103" s="14" t="s">
        <v>259</v>
      </c>
      <c r="B103" s="18">
        <f t="shared" si="43"/>
        <v>6</v>
      </c>
      <c r="C103" s="18">
        <v>8</v>
      </c>
      <c r="D103" s="18">
        <f t="shared" si="44"/>
        <v>10</v>
      </c>
      <c r="E103" s="16">
        <v>0</v>
      </c>
      <c r="F103" s="16">
        <v>1</v>
      </c>
    </row>
    <row r="104" spans="1:6">
      <c r="A104" s="14" t="s">
        <v>260</v>
      </c>
      <c r="B104" s="18">
        <f t="shared" ref="B104" si="46">C104-2</f>
        <v>8</v>
      </c>
      <c r="C104" s="18">
        <v>10</v>
      </c>
      <c r="D104" s="18">
        <f t="shared" ref="D104" si="47">C104+2</f>
        <v>12</v>
      </c>
      <c r="E104" s="16">
        <v>0</v>
      </c>
      <c r="F104" s="16">
        <v>1</v>
      </c>
    </row>
    <row r="105" spans="1:6">
      <c r="A105" s="14" t="s">
        <v>261</v>
      </c>
      <c r="B105" s="18">
        <f t="shared" ref="B105:B106" si="48">C105-2</f>
        <v>7</v>
      </c>
      <c r="C105" s="18">
        <v>9</v>
      </c>
      <c r="D105" s="18">
        <f t="shared" ref="D105:D106" si="49">C105+2</f>
        <v>11</v>
      </c>
      <c r="E105" s="16">
        <v>0</v>
      </c>
      <c r="F105" s="16">
        <v>1</v>
      </c>
    </row>
    <row r="106" spans="1:6">
      <c r="A106" s="14" t="s">
        <v>262</v>
      </c>
      <c r="B106" s="18">
        <f t="shared" si="48"/>
        <v>7</v>
      </c>
      <c r="C106" s="18">
        <v>9</v>
      </c>
      <c r="D106" s="18">
        <f t="shared" si="49"/>
        <v>11</v>
      </c>
      <c r="E106" s="16">
        <v>0</v>
      </c>
      <c r="F106" s="16">
        <v>1</v>
      </c>
    </row>
    <row r="107" spans="1:6">
      <c r="A107" s="14" t="s">
        <v>263</v>
      </c>
      <c r="B107" s="18">
        <f t="shared" si="43"/>
        <v>7</v>
      </c>
      <c r="C107" s="18">
        <v>9</v>
      </c>
      <c r="D107" s="18">
        <f t="shared" si="44"/>
        <v>11</v>
      </c>
      <c r="E107" s="16">
        <v>0</v>
      </c>
      <c r="F107" s="16">
        <v>1</v>
      </c>
    </row>
    <row r="108" spans="1:6">
      <c r="A108" s="14" t="s">
        <v>264</v>
      </c>
      <c r="B108" s="18">
        <f t="shared" ref="B108" si="50">C108-2</f>
        <v>7</v>
      </c>
      <c r="C108" s="18">
        <v>9</v>
      </c>
      <c r="D108" s="18">
        <f t="shared" ref="D108" si="51">C108+2</f>
        <v>11</v>
      </c>
      <c r="E108" s="16">
        <v>0</v>
      </c>
      <c r="F108" s="16">
        <v>1</v>
      </c>
    </row>
    <row r="109" spans="1:6">
      <c r="A109" s="14" t="s">
        <v>265</v>
      </c>
      <c r="B109" s="18">
        <f t="shared" si="43"/>
        <v>5</v>
      </c>
      <c r="C109" s="18">
        <v>7</v>
      </c>
      <c r="D109" s="18">
        <f t="shared" si="44"/>
        <v>9</v>
      </c>
      <c r="E109" s="16">
        <v>0</v>
      </c>
      <c r="F109" s="16">
        <v>1</v>
      </c>
    </row>
    <row r="110" spans="1:6">
      <c r="A110" s="14" t="s">
        <v>266</v>
      </c>
      <c r="B110" s="18">
        <f t="shared" si="43"/>
        <v>7</v>
      </c>
      <c r="C110" s="18">
        <v>9</v>
      </c>
      <c r="D110" s="18">
        <f t="shared" si="44"/>
        <v>11</v>
      </c>
      <c r="E110" s="16">
        <v>0</v>
      </c>
      <c r="F110" s="16">
        <v>1</v>
      </c>
    </row>
    <row r="111" spans="1:6">
      <c r="A111" s="14" t="s">
        <v>267</v>
      </c>
      <c r="B111" s="18">
        <f t="shared" si="43"/>
        <v>8</v>
      </c>
      <c r="C111" s="18">
        <v>10</v>
      </c>
      <c r="D111" s="18">
        <f t="shared" si="44"/>
        <v>12</v>
      </c>
      <c r="E111" s="16">
        <v>0</v>
      </c>
      <c r="F111" s="16">
        <v>1</v>
      </c>
    </row>
    <row r="112" spans="1:6">
      <c r="A112" s="14" t="s">
        <v>268</v>
      </c>
      <c r="B112" s="18">
        <f t="shared" si="43"/>
        <v>9</v>
      </c>
      <c r="C112" s="18">
        <v>11</v>
      </c>
      <c r="D112" s="18">
        <f t="shared" si="44"/>
        <v>13</v>
      </c>
      <c r="E112" s="16">
        <v>0</v>
      </c>
      <c r="F112" s="16">
        <v>1</v>
      </c>
    </row>
    <row r="113" spans="1:6">
      <c r="A113" s="14" t="s">
        <v>269</v>
      </c>
      <c r="B113" s="18">
        <f t="shared" si="43"/>
        <v>9</v>
      </c>
      <c r="C113" s="18">
        <v>11</v>
      </c>
      <c r="D113" s="18">
        <f t="shared" si="44"/>
        <v>13</v>
      </c>
      <c r="E113" s="16">
        <v>0</v>
      </c>
      <c r="F113" s="16">
        <v>1</v>
      </c>
    </row>
    <row r="114" spans="1:6">
      <c r="A114" s="14" t="s">
        <v>270</v>
      </c>
      <c r="B114" s="18">
        <f t="shared" si="43"/>
        <v>9</v>
      </c>
      <c r="C114" s="18">
        <v>11</v>
      </c>
      <c r="D114" s="18">
        <f t="shared" si="44"/>
        <v>13</v>
      </c>
      <c r="E114" s="16">
        <v>0</v>
      </c>
      <c r="F114" s="16">
        <v>1</v>
      </c>
    </row>
    <row r="115" spans="1:6">
      <c r="A115" s="14" t="s">
        <v>271</v>
      </c>
      <c r="B115" s="18">
        <f t="shared" si="43"/>
        <v>8</v>
      </c>
      <c r="C115" s="18">
        <v>10</v>
      </c>
      <c r="D115" s="18">
        <f t="shared" si="44"/>
        <v>12</v>
      </c>
      <c r="E115" s="16">
        <v>0</v>
      </c>
      <c r="F115" s="16">
        <v>1</v>
      </c>
    </row>
    <row r="116" spans="1:6">
      <c r="A116" s="14" t="s">
        <v>272</v>
      </c>
      <c r="B116" s="18">
        <f t="shared" si="43"/>
        <v>8</v>
      </c>
      <c r="C116" s="18">
        <v>10</v>
      </c>
      <c r="D116" s="18">
        <f t="shared" si="44"/>
        <v>12</v>
      </c>
      <c r="E116" s="16">
        <v>0</v>
      </c>
      <c r="F116" s="16">
        <v>1</v>
      </c>
    </row>
    <row r="117" spans="1:6">
      <c r="A117" s="14" t="s">
        <v>273</v>
      </c>
      <c r="B117" s="18">
        <f t="shared" ref="B117" si="52">C117-2</f>
        <v>10</v>
      </c>
      <c r="C117" s="18">
        <v>12</v>
      </c>
      <c r="D117" s="18">
        <f t="shared" ref="D117" si="53">C117+2</f>
        <v>14</v>
      </c>
      <c r="E117" s="16">
        <v>0</v>
      </c>
      <c r="F117" s="16">
        <v>1</v>
      </c>
    </row>
    <row r="118" spans="1:6">
      <c r="A118" s="14" t="s">
        <v>274</v>
      </c>
      <c r="B118" s="18">
        <f t="shared" ref="B118:B119" si="54">C118-2</f>
        <v>9</v>
      </c>
      <c r="C118" s="18">
        <v>11</v>
      </c>
      <c r="D118" s="18">
        <f t="shared" ref="D118:D119" si="55">C118+2</f>
        <v>13</v>
      </c>
      <c r="E118" s="16">
        <v>0</v>
      </c>
      <c r="F118" s="16">
        <v>1</v>
      </c>
    </row>
    <row r="119" spans="1:6">
      <c r="A119" s="14" t="s">
        <v>275</v>
      </c>
      <c r="B119" s="18">
        <f t="shared" si="54"/>
        <v>9</v>
      </c>
      <c r="C119" s="18">
        <v>11</v>
      </c>
      <c r="D119" s="18">
        <f t="shared" si="55"/>
        <v>13</v>
      </c>
      <c r="E119" s="16">
        <v>0</v>
      </c>
      <c r="F119" s="16">
        <v>1</v>
      </c>
    </row>
    <row r="120" spans="1:6">
      <c r="A120" s="14" t="s">
        <v>276</v>
      </c>
      <c r="B120" s="18">
        <f t="shared" si="43"/>
        <v>7</v>
      </c>
      <c r="C120" s="18">
        <v>9</v>
      </c>
      <c r="D120" s="18">
        <f t="shared" si="44"/>
        <v>11</v>
      </c>
      <c r="E120" s="16">
        <v>0</v>
      </c>
      <c r="F120" s="16">
        <v>1</v>
      </c>
    </row>
    <row r="121" spans="1:6">
      <c r="A121" s="14" t="s">
        <v>277</v>
      </c>
      <c r="B121" s="18">
        <f t="shared" si="43"/>
        <v>9</v>
      </c>
      <c r="C121" s="18">
        <v>11</v>
      </c>
      <c r="D121" s="18">
        <f t="shared" si="44"/>
        <v>13</v>
      </c>
      <c r="E121" s="16">
        <v>0</v>
      </c>
      <c r="F121" s="16">
        <v>1</v>
      </c>
    </row>
    <row r="122" spans="1:6">
      <c r="A122" s="14" t="s">
        <v>278</v>
      </c>
      <c r="B122" s="18">
        <f>C122-2</f>
        <v>9</v>
      </c>
      <c r="C122" s="18">
        <v>11</v>
      </c>
      <c r="D122" s="18">
        <f>C122+2</f>
        <v>13</v>
      </c>
      <c r="E122" s="16">
        <v>0</v>
      </c>
      <c r="F122" s="16">
        <v>1</v>
      </c>
    </row>
    <row r="123" spans="1:6">
      <c r="A123" s="14" t="s">
        <v>279</v>
      </c>
      <c r="B123" s="18">
        <f>C123-2</f>
        <v>9</v>
      </c>
      <c r="C123" s="18">
        <v>11</v>
      </c>
      <c r="D123" s="18">
        <f>C123+2</f>
        <v>13</v>
      </c>
      <c r="E123" s="16">
        <v>0</v>
      </c>
      <c r="F123" s="16">
        <v>1</v>
      </c>
    </row>
    <row r="124" spans="1:6">
      <c r="A124" s="14" t="s">
        <v>280</v>
      </c>
      <c r="B124" s="18">
        <f t="shared" si="43"/>
        <v>9</v>
      </c>
      <c r="C124" s="18">
        <v>11</v>
      </c>
      <c r="D124" s="18">
        <f t="shared" si="44"/>
        <v>13</v>
      </c>
      <c r="E124" s="16">
        <v>0</v>
      </c>
      <c r="F124" s="16">
        <v>1</v>
      </c>
    </row>
    <row r="125" spans="1:6">
      <c r="A125" s="14" t="s">
        <v>281</v>
      </c>
      <c r="B125" s="18">
        <f t="shared" si="43"/>
        <v>11</v>
      </c>
      <c r="C125" s="18">
        <v>13</v>
      </c>
      <c r="D125" s="18">
        <f t="shared" si="44"/>
        <v>15</v>
      </c>
      <c r="E125" s="16">
        <v>0</v>
      </c>
      <c r="F125" s="16">
        <v>1</v>
      </c>
    </row>
    <row r="126" spans="1:6">
      <c r="A126" s="14" t="s">
        <v>282</v>
      </c>
      <c r="B126" s="18">
        <f t="shared" si="43"/>
        <v>11</v>
      </c>
      <c r="C126" s="18">
        <v>13</v>
      </c>
      <c r="D126" s="18">
        <f t="shared" si="44"/>
        <v>15</v>
      </c>
      <c r="E126" s="16">
        <v>0</v>
      </c>
      <c r="F126" s="16">
        <v>1</v>
      </c>
    </row>
    <row r="127" spans="1:6">
      <c r="A127" s="14" t="s">
        <v>283</v>
      </c>
      <c r="B127" s="18">
        <f t="shared" si="43"/>
        <v>11</v>
      </c>
      <c r="C127" s="18">
        <v>13</v>
      </c>
      <c r="D127" s="18">
        <f t="shared" si="44"/>
        <v>15</v>
      </c>
      <c r="E127" s="16">
        <v>0</v>
      </c>
      <c r="F127" s="16">
        <v>1</v>
      </c>
    </row>
    <row r="128" spans="1:6">
      <c r="A128" s="14" t="s">
        <v>284</v>
      </c>
      <c r="B128" s="18">
        <f t="shared" si="43"/>
        <v>10</v>
      </c>
      <c r="C128" s="18">
        <v>12</v>
      </c>
      <c r="D128" s="18">
        <f t="shared" si="44"/>
        <v>14</v>
      </c>
      <c r="E128" s="16">
        <v>0</v>
      </c>
      <c r="F128" s="16">
        <v>1</v>
      </c>
    </row>
    <row r="129" spans="1:6">
      <c r="A129" s="14" t="s">
        <v>285</v>
      </c>
      <c r="B129" s="18">
        <f t="shared" si="43"/>
        <v>10</v>
      </c>
      <c r="C129" s="18">
        <v>12</v>
      </c>
      <c r="D129" s="18">
        <f t="shared" si="44"/>
        <v>14</v>
      </c>
      <c r="E129" s="16">
        <v>0</v>
      </c>
      <c r="F129" s="16">
        <v>1</v>
      </c>
    </row>
    <row r="130" spans="1:6">
      <c r="A130" s="14" t="s">
        <v>286</v>
      </c>
      <c r="B130" s="18">
        <f t="shared" ref="B130:B131" si="56">C130-2</f>
        <v>12</v>
      </c>
      <c r="C130" s="18">
        <v>14</v>
      </c>
      <c r="D130" s="18">
        <f t="shared" ref="D130:D131" si="57">C130+2</f>
        <v>16</v>
      </c>
      <c r="E130" s="16">
        <v>0</v>
      </c>
      <c r="F130" s="16">
        <v>1</v>
      </c>
    </row>
    <row r="131" spans="1:6">
      <c r="A131" s="14" t="s">
        <v>287</v>
      </c>
      <c r="B131" s="18">
        <f t="shared" si="56"/>
        <v>11</v>
      </c>
      <c r="C131" s="18">
        <v>13</v>
      </c>
      <c r="D131" s="18">
        <f t="shared" si="57"/>
        <v>15</v>
      </c>
      <c r="E131" s="16">
        <v>0</v>
      </c>
      <c r="F131" s="16">
        <v>1</v>
      </c>
    </row>
    <row r="132" spans="1:6">
      <c r="A132" s="14" t="s">
        <v>288</v>
      </c>
      <c r="B132" s="18">
        <f t="shared" ref="B132" si="58">C132-2</f>
        <v>11</v>
      </c>
      <c r="C132" s="18">
        <v>13</v>
      </c>
      <c r="D132" s="18">
        <f t="shared" ref="D132" si="59">C132+2</f>
        <v>15</v>
      </c>
      <c r="E132" s="16">
        <v>0</v>
      </c>
      <c r="F132" s="16">
        <v>1</v>
      </c>
    </row>
    <row r="133" spans="1:6">
      <c r="A133" s="14" t="s">
        <v>289</v>
      </c>
      <c r="B133" s="18">
        <f t="shared" si="43"/>
        <v>9</v>
      </c>
      <c r="C133" s="18">
        <v>11</v>
      </c>
      <c r="D133" s="18">
        <f t="shared" si="44"/>
        <v>13</v>
      </c>
      <c r="E133" s="16">
        <v>0</v>
      </c>
      <c r="F133" s="16">
        <v>1</v>
      </c>
    </row>
    <row r="134" spans="1:6">
      <c r="A134" s="14" t="s">
        <v>290</v>
      </c>
      <c r="B134" s="18">
        <f t="shared" si="43"/>
        <v>10</v>
      </c>
      <c r="C134" s="18">
        <v>12</v>
      </c>
      <c r="D134" s="18">
        <f t="shared" si="44"/>
        <v>14</v>
      </c>
      <c r="E134" s="16">
        <v>0</v>
      </c>
      <c r="F134" s="16">
        <v>1</v>
      </c>
    </row>
    <row r="135" spans="1:6">
      <c r="A135" s="14" t="s">
        <v>291</v>
      </c>
      <c r="B135" s="18">
        <f t="shared" si="43"/>
        <v>11</v>
      </c>
      <c r="C135" s="18">
        <v>13</v>
      </c>
      <c r="D135" s="18">
        <f t="shared" si="44"/>
        <v>15</v>
      </c>
      <c r="E135" s="16">
        <v>0</v>
      </c>
      <c r="F135" s="16">
        <v>1</v>
      </c>
    </row>
    <row r="136" spans="1:6">
      <c r="A136" s="14" t="s">
        <v>292</v>
      </c>
      <c r="B136" s="18">
        <f t="shared" si="43"/>
        <v>6</v>
      </c>
      <c r="C136" s="18">
        <v>8</v>
      </c>
      <c r="D136" s="18">
        <f t="shared" si="44"/>
        <v>10</v>
      </c>
      <c r="E136" s="16">
        <v>0</v>
      </c>
      <c r="F136" s="16">
        <v>1</v>
      </c>
    </row>
    <row r="137" spans="1:6">
      <c r="A137" s="14" t="s">
        <v>293</v>
      </c>
      <c r="B137" s="18">
        <f t="shared" si="43"/>
        <v>8</v>
      </c>
      <c r="C137" s="18">
        <v>10</v>
      </c>
      <c r="D137" s="18">
        <f t="shared" si="44"/>
        <v>12</v>
      </c>
      <c r="E137" s="16">
        <v>0</v>
      </c>
      <c r="F137" s="16">
        <v>1</v>
      </c>
    </row>
    <row r="138" spans="1:6">
      <c r="A138" s="14" t="s">
        <v>294</v>
      </c>
      <c r="B138" s="18" t="s">
        <v>144</v>
      </c>
      <c r="C138" s="18">
        <v>11</v>
      </c>
      <c r="D138" s="18">
        <f t="shared" si="44"/>
        <v>13</v>
      </c>
      <c r="E138" s="16">
        <v>0</v>
      </c>
      <c r="F138" s="16">
        <v>1</v>
      </c>
    </row>
    <row r="139" spans="1:6">
      <c r="A139" s="14" t="s">
        <v>295</v>
      </c>
      <c r="B139" s="18" t="s">
        <v>144</v>
      </c>
      <c r="C139" s="18">
        <v>13</v>
      </c>
      <c r="D139" s="18">
        <f t="shared" si="44"/>
        <v>15</v>
      </c>
      <c r="E139" s="16">
        <v>0</v>
      </c>
      <c r="F139" s="16">
        <v>1</v>
      </c>
    </row>
    <row r="140" spans="1:6">
      <c r="A140" s="14" t="s">
        <v>296</v>
      </c>
      <c r="B140" s="18">
        <f>C140-3</f>
        <v>10</v>
      </c>
      <c r="C140" s="18">
        <v>13</v>
      </c>
      <c r="D140" s="18">
        <f>C140+3</f>
        <v>16</v>
      </c>
      <c r="E140" s="16">
        <v>0</v>
      </c>
      <c r="F140" s="16">
        <v>1</v>
      </c>
    </row>
    <row r="141" spans="1:6">
      <c r="A141" s="14" t="s">
        <v>297</v>
      </c>
      <c r="B141" s="18">
        <f t="shared" ref="B141:B142" si="60">C141-3</f>
        <v>13</v>
      </c>
      <c r="C141" s="18">
        <v>16</v>
      </c>
      <c r="D141" s="18">
        <f t="shared" ref="D141:D142" si="61">C141+3</f>
        <v>19</v>
      </c>
      <c r="E141" s="16">
        <v>0</v>
      </c>
      <c r="F141" s="16">
        <v>1</v>
      </c>
    </row>
    <row r="142" spans="1:6">
      <c r="A142" s="14" t="s">
        <v>298</v>
      </c>
      <c r="B142" s="18">
        <f t="shared" si="60"/>
        <v>13</v>
      </c>
      <c r="C142" s="18">
        <v>16</v>
      </c>
      <c r="D142" s="18">
        <f t="shared" si="61"/>
        <v>19</v>
      </c>
      <c r="E142" s="16">
        <v>0</v>
      </c>
      <c r="F142" s="16">
        <v>1</v>
      </c>
    </row>
  </sheetData>
  <autoFilter ref="A1:AH142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workbookViewId="0">
      <selection activeCell="F9" sqref="F9"/>
    </sheetView>
  </sheetViews>
  <sheetFormatPr defaultColWidth="8.85546875" defaultRowHeight="15"/>
  <cols>
    <col min="2" max="2" width="12.85546875" customWidth="1"/>
    <col min="3" max="3" width="49.7109375" style="56" bestFit="1" customWidth="1"/>
  </cols>
  <sheetData>
    <row r="1" spans="1:3">
      <c r="A1" s="53" t="s">
        <v>299</v>
      </c>
      <c r="B1" s="53" t="s">
        <v>300</v>
      </c>
      <c r="C1" s="55" t="s">
        <v>301</v>
      </c>
    </row>
    <row r="2" spans="1:3">
      <c r="A2" s="52">
        <v>1.01</v>
      </c>
      <c r="B2" s="54">
        <v>44554</v>
      </c>
      <c r="C2" s="56" t="s">
        <v>302</v>
      </c>
    </row>
    <row r="3" spans="1:3" ht="30">
      <c r="A3" s="52">
        <v>1.02</v>
      </c>
      <c r="B3" s="54">
        <v>44197</v>
      </c>
      <c r="C3" s="56" t="s">
        <v>303</v>
      </c>
    </row>
    <row r="4" spans="1:3">
      <c r="A4" s="52">
        <v>1.03</v>
      </c>
      <c r="B4" s="54">
        <v>44575</v>
      </c>
      <c r="C4" s="56" t="s">
        <v>304</v>
      </c>
    </row>
    <row r="5" spans="1:3" ht="30">
      <c r="A5" s="52">
        <v>1.04</v>
      </c>
      <c r="B5" s="54">
        <v>44579</v>
      </c>
      <c r="C5" s="56" t="s">
        <v>305</v>
      </c>
    </row>
    <row r="6" spans="1:3" ht="60">
      <c r="A6" s="52">
        <v>1.6</v>
      </c>
      <c r="B6" s="54">
        <v>44655</v>
      </c>
      <c r="C6" s="56" t="s">
        <v>306</v>
      </c>
    </row>
    <row r="7" spans="1:3" ht="30">
      <c r="A7" s="52">
        <v>1.7</v>
      </c>
      <c r="B7" s="61">
        <v>44866</v>
      </c>
      <c r="C7" s="56" t="s">
        <v>307</v>
      </c>
    </row>
    <row r="8" spans="1:3" ht="45">
      <c r="A8" s="52">
        <v>1.9</v>
      </c>
      <c r="B8" s="61">
        <v>44958</v>
      </c>
      <c r="C8" s="56" t="s">
        <v>308</v>
      </c>
    </row>
    <row r="9" spans="1:3" ht="45">
      <c r="A9" s="52">
        <v>2</v>
      </c>
      <c r="B9" s="61">
        <v>45078</v>
      </c>
      <c r="C9" s="56" t="s">
        <v>309</v>
      </c>
    </row>
    <row r="10" spans="1:3" ht="30">
      <c r="A10" s="52">
        <v>2.1</v>
      </c>
      <c r="B10" s="61">
        <v>45108</v>
      </c>
      <c r="C10" s="56" t="s">
        <v>310</v>
      </c>
    </row>
    <row r="11" spans="1:3">
      <c r="A11" s="52">
        <v>2.2000000000000002</v>
      </c>
      <c r="B11" s="61">
        <v>45170</v>
      </c>
      <c r="C11" s="56" t="s">
        <v>311</v>
      </c>
    </row>
    <row r="12" spans="1:3" ht="30">
      <c r="A12" s="52">
        <v>2.2999999999999998</v>
      </c>
      <c r="B12" s="61">
        <v>45170</v>
      </c>
      <c r="C12" s="56" t="s">
        <v>312</v>
      </c>
    </row>
    <row r="13" spans="1:3">
      <c r="A13" s="52"/>
      <c r="B13" s="52"/>
    </row>
    <row r="14" spans="1:3">
      <c r="A14" s="52"/>
      <c r="B14" s="52"/>
    </row>
    <row r="15" spans="1:3">
      <c r="A15" s="52"/>
      <c r="B15" s="52"/>
    </row>
    <row r="16" spans="1:3">
      <c r="A16" s="52"/>
      <c r="B16" s="52"/>
    </row>
    <row r="17" spans="1:2">
      <c r="A17" s="52"/>
      <c r="B17" s="52"/>
    </row>
    <row r="18" spans="1:2">
      <c r="A18" s="52"/>
      <c r="B18" s="52"/>
    </row>
    <row r="19" spans="1:2">
      <c r="A19" s="52"/>
      <c r="B19" s="52"/>
    </row>
    <row r="20" spans="1:2">
      <c r="A20" s="52"/>
      <c r="B20" s="52"/>
    </row>
    <row r="21" spans="1:2">
      <c r="A21" s="52"/>
      <c r="B21" s="52"/>
    </row>
    <row r="22" spans="1:2">
      <c r="A22" s="52"/>
      <c r="B22" s="52"/>
    </row>
    <row r="23" spans="1:2">
      <c r="A23" s="52"/>
      <c r="B23" s="52"/>
    </row>
    <row r="24" spans="1:2">
      <c r="A24" s="52"/>
      <c r="B24" s="52"/>
    </row>
    <row r="25" spans="1:2">
      <c r="A25" s="52"/>
      <c r="B25" s="52"/>
    </row>
    <row r="26" spans="1:2">
      <c r="A26" s="52"/>
      <c r="B26" s="52"/>
    </row>
    <row r="27" spans="1:2">
      <c r="A27" s="52"/>
      <c r="B27" s="52"/>
    </row>
    <row r="28" spans="1:2">
      <c r="A28" s="52"/>
      <c r="B28" s="52"/>
    </row>
    <row r="29" spans="1:2">
      <c r="A29" s="52"/>
      <c r="B29" s="52"/>
    </row>
    <row r="30" spans="1:2">
      <c r="A30" s="52"/>
      <c r="B30" s="52"/>
    </row>
    <row r="31" spans="1:2">
      <c r="A31" s="52"/>
      <c r="B31" s="52"/>
    </row>
    <row r="32" spans="1:2">
      <c r="A32" s="52"/>
      <c r="B32" s="52"/>
    </row>
    <row r="33" spans="1:2">
      <c r="A33" s="52"/>
      <c r="B33" s="52"/>
    </row>
    <row r="34" spans="1:2">
      <c r="A34" s="52"/>
      <c r="B34" s="5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cp:lastPrinted>2025-10-16T11:08:59Z</cp:lastPrinted>
  <dcterms:created xsi:type="dcterms:W3CDTF">2021-12-20T10:25:50Z</dcterms:created>
  <dcterms:modified xsi:type="dcterms:W3CDTF">2025-10-19T10:17:19Z</dcterms:modified>
  <cp:category/>
  <cp:contentStatus/>
</cp:coreProperties>
</file>