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1ac1349e6130a5/Documents/ADLG-R/Competitions/Sept 2026/"/>
    </mc:Choice>
  </mc:AlternateContent>
  <xr:revisionPtr revIDLastSave="1" documentId="8_{B2211CBC-E503-41F7-B23C-4805935D22D1}" xr6:coauthVersionLast="47" xr6:coauthVersionMax="47" xr10:uidLastSave="{15ED0E02-F20F-4D23-8BAF-345C9D1A112A}"/>
  <bookViews>
    <workbookView xWindow="-108" yWindow="-108" windowWidth="23256" windowHeight="12456" xr2:uid="{C0673FDC-2F4F-4E8C-8BA8-D6A152B9CB77}"/>
  </bookViews>
  <sheets>
    <sheet name="Standard format (220 pts)" sheetId="1" r:id="rId1"/>
    <sheet name="Large battle (330 pts)" sheetId="5" r:id="rId2"/>
    <sheet name="Armies v4" sheetId="3" r:id="rId3"/>
    <sheet name="Troops" sheetId="4" r:id="rId4"/>
    <sheet name="Version History" sheetId="2" r:id="rId5"/>
  </sheets>
  <definedNames>
    <definedName name="_xlnm._FilterDatabase" localSheetId="2" hidden="1">'Armies v4'!$A$1:$B$93</definedName>
    <definedName name="_xlnm._FilterDatabase" localSheetId="3" hidden="1">Troops!$A$1:$AH$158</definedName>
    <definedName name="ArmyLists">'Armies v4'!$B$2:$B$91</definedName>
    <definedName name="Camp">Troops!$N$3:$N$5</definedName>
    <definedName name="GeneralLevel_Large">Troops!$AA$3:$AA$7</definedName>
    <definedName name="Generals">Troops!$H$3:$H$7</definedName>
    <definedName name="GeneralType">Troops!$K$3:$K$8</definedName>
    <definedName name="GeneralType_Large">Troops!$AD$3:$AE$8</definedName>
    <definedName name="Options">Troops!$X$3:$X$7</definedName>
    <definedName name="Quality">Troops!$V$3:$V$5</definedName>
    <definedName name="Terrain">Troops!$Q$2:$Q$7</definedName>
    <definedName name="Troops">Troops!$A$3:$A$158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4" l="1"/>
  <c r="D18" i="4"/>
  <c r="B12" i="4"/>
  <c r="D12" i="4"/>
  <c r="B20" i="4" l="1"/>
  <c r="D20" i="4"/>
  <c r="B21" i="4"/>
  <c r="D21" i="4"/>
  <c r="B142" i="4"/>
  <c r="D142" i="4"/>
  <c r="B138" i="4"/>
  <c r="D138" i="4"/>
  <c r="B125" i="4"/>
  <c r="D125" i="4"/>
  <c r="B121" i="4"/>
  <c r="D121" i="4"/>
  <c r="B104" i="4"/>
  <c r="D104" i="4"/>
  <c r="B108" i="4"/>
  <c r="D108" i="4"/>
  <c r="B106" i="4"/>
  <c r="D106" i="4"/>
  <c r="B146" i="4" l="1"/>
  <c r="D146" i="4"/>
  <c r="B123" i="4"/>
  <c r="D123" i="4"/>
  <c r="B140" i="4"/>
  <c r="D140" i="4"/>
  <c r="D131" i="4"/>
  <c r="B131" i="4"/>
  <c r="B132" i="4"/>
  <c r="D114" i="4"/>
  <c r="B114" i="4"/>
  <c r="K7" i="5"/>
  <c r="K6" i="5"/>
  <c r="M55" i="5"/>
  <c r="O55" i="5"/>
  <c r="R55" i="5" a="1"/>
  <c r="T55" i="5" a="1"/>
  <c r="X55" i="5"/>
  <c r="Z55" i="5"/>
  <c r="AB55" i="5"/>
  <c r="M56" i="5"/>
  <c r="O56" i="5"/>
  <c r="R56" i="5" a="1"/>
  <c r="T56" i="5" a="1"/>
  <c r="X56" i="5"/>
  <c r="Z56" i="5"/>
  <c r="AB56" i="5"/>
  <c r="M42" i="5"/>
  <c r="O42" i="5"/>
  <c r="R42" i="5" a="1"/>
  <c r="T42" i="5" a="1"/>
  <c r="X42" i="5"/>
  <c r="Z42" i="5"/>
  <c r="AB42" i="5"/>
  <c r="M43" i="5"/>
  <c r="O43" i="5"/>
  <c r="R43" i="5" a="1"/>
  <c r="V43" i="5" s="1"/>
  <c r="T43" i="5" a="1"/>
  <c r="X43" i="5"/>
  <c r="Z43" i="5"/>
  <c r="AB43" i="5"/>
  <c r="M28" i="5"/>
  <c r="O28" i="5"/>
  <c r="P28" i="5" s="1"/>
  <c r="R28" i="5" a="1"/>
  <c r="T28" i="5" a="1"/>
  <c r="X28" i="5"/>
  <c r="Z28" i="5"/>
  <c r="AB28" i="5"/>
  <c r="M29" i="5"/>
  <c r="O29" i="5"/>
  <c r="P29" i="5" s="1"/>
  <c r="R29" i="5" a="1"/>
  <c r="T29" i="5" a="1"/>
  <c r="X29" i="5"/>
  <c r="Z29" i="5"/>
  <c r="AB29" i="5"/>
  <c r="O14" i="5"/>
  <c r="P14" i="5" s="1"/>
  <c r="R14" i="5" a="1"/>
  <c r="T14" i="5" a="1"/>
  <c r="V14" i="5" s="1"/>
  <c r="X14" i="5"/>
  <c r="Z14" i="5"/>
  <c r="AB14" i="5"/>
  <c r="O15" i="5"/>
  <c r="P15" i="5" s="1"/>
  <c r="R15" i="5" a="1"/>
  <c r="V15" i="5" s="1"/>
  <c r="T15" i="5" a="1"/>
  <c r="X15" i="5"/>
  <c r="Z15" i="5"/>
  <c r="AB15" i="5"/>
  <c r="M14" i="5"/>
  <c r="M15" i="5"/>
  <c r="AB14" i="1"/>
  <c r="AB15" i="1"/>
  <c r="Z14" i="1"/>
  <c r="Z15" i="1"/>
  <c r="X14" i="1"/>
  <c r="X15" i="1"/>
  <c r="V14" i="1"/>
  <c r="V15" i="1"/>
  <c r="T14" i="1" a="1"/>
  <c r="T15" i="1" a="1"/>
  <c r="AB42" i="1"/>
  <c r="AB43" i="1"/>
  <c r="Z42" i="1"/>
  <c r="Z43" i="1"/>
  <c r="X42" i="1"/>
  <c r="X43" i="1"/>
  <c r="V42" i="1"/>
  <c r="V43" i="1"/>
  <c r="T42" i="1" a="1"/>
  <c r="T43" i="1" a="1"/>
  <c r="AB28" i="1"/>
  <c r="AB29" i="1"/>
  <c r="Z28" i="1"/>
  <c r="Z29" i="1"/>
  <c r="X28" i="1"/>
  <c r="X29" i="1"/>
  <c r="V29" i="1"/>
  <c r="T28" i="1" a="1"/>
  <c r="T29" i="1" a="1"/>
  <c r="M42" i="1"/>
  <c r="O42" i="1"/>
  <c r="P42" i="1" s="1"/>
  <c r="R42" i="1" a="1"/>
  <c r="M43" i="1"/>
  <c r="O43" i="1"/>
  <c r="P43" i="1" s="1"/>
  <c r="R43" i="1" a="1"/>
  <c r="M28" i="1"/>
  <c r="O28" i="1"/>
  <c r="P28" i="1" s="1"/>
  <c r="R28" i="1" a="1"/>
  <c r="V28" i="1" s="1"/>
  <c r="M29" i="1"/>
  <c r="O29" i="1"/>
  <c r="P29" i="1" s="1"/>
  <c r="R29" i="1" a="1"/>
  <c r="M14" i="1"/>
  <c r="O14" i="1"/>
  <c r="P14" i="1" s="1"/>
  <c r="R14" i="1" a="1"/>
  <c r="M15" i="1"/>
  <c r="O15" i="1"/>
  <c r="P15" i="1" s="1"/>
  <c r="R15" i="1" a="1"/>
  <c r="AB62" i="5"/>
  <c r="AB61" i="5"/>
  <c r="AB60" i="5"/>
  <c r="AB59" i="5"/>
  <c r="AB58" i="5"/>
  <c r="AB57" i="5"/>
  <c r="AB54" i="5"/>
  <c r="AB48" i="5"/>
  <c r="AB47" i="5"/>
  <c r="AB46" i="5"/>
  <c r="AB45" i="5"/>
  <c r="AB44" i="5"/>
  <c r="AB41" i="5"/>
  <c r="AB40" i="5"/>
  <c r="AB34" i="5"/>
  <c r="AB33" i="5"/>
  <c r="AB32" i="5"/>
  <c r="AB31" i="5"/>
  <c r="AB30" i="5"/>
  <c r="AB27" i="5"/>
  <c r="AB26" i="5"/>
  <c r="AB20" i="5"/>
  <c r="AB19" i="5"/>
  <c r="AB18" i="5"/>
  <c r="AB17" i="5"/>
  <c r="AB16" i="5"/>
  <c r="AB13" i="5"/>
  <c r="AB12" i="5"/>
  <c r="AB41" i="1"/>
  <c r="AB44" i="1"/>
  <c r="AB45" i="1"/>
  <c r="AB46" i="1"/>
  <c r="AB47" i="1"/>
  <c r="AB48" i="1"/>
  <c r="AB40" i="1"/>
  <c r="AB27" i="1"/>
  <c r="AB30" i="1"/>
  <c r="AB31" i="1"/>
  <c r="AB32" i="1"/>
  <c r="AB33" i="1"/>
  <c r="AB34" i="1"/>
  <c r="AB26" i="1"/>
  <c r="AB13" i="1"/>
  <c r="AB16" i="1"/>
  <c r="AB17" i="1"/>
  <c r="AB18" i="1"/>
  <c r="AB19" i="1"/>
  <c r="AB20" i="1"/>
  <c r="AB12" i="1"/>
  <c r="B69" i="4"/>
  <c r="D69" i="4"/>
  <c r="M5" i="5"/>
  <c r="M5" i="1"/>
  <c r="D80" i="4"/>
  <c r="B80" i="4"/>
  <c r="D79" i="4"/>
  <c r="B79" i="4"/>
  <c r="D78" i="4"/>
  <c r="B78" i="4"/>
  <c r="D77" i="4"/>
  <c r="B77" i="4"/>
  <c r="D81" i="4"/>
  <c r="B48" i="4"/>
  <c r="D48" i="4"/>
  <c r="B45" i="4"/>
  <c r="D45" i="4"/>
  <c r="B46" i="4"/>
  <c r="D46" i="4"/>
  <c r="D41" i="4"/>
  <c r="D40" i="4"/>
  <c r="D36" i="4"/>
  <c r="B36" i="4"/>
  <c r="D30" i="4"/>
  <c r="B30" i="4"/>
  <c r="D29" i="4"/>
  <c r="B29" i="4"/>
  <c r="B23" i="4"/>
  <c r="D23" i="4"/>
  <c r="D22" i="4"/>
  <c r="B22" i="4"/>
  <c r="D54" i="4"/>
  <c r="D53" i="4"/>
  <c r="D50" i="4"/>
  <c r="D51" i="4"/>
  <c r="D49" i="4"/>
  <c r="B148" i="4"/>
  <c r="D148" i="4"/>
  <c r="D147" i="4"/>
  <c r="B147" i="4"/>
  <c r="D145" i="4"/>
  <c r="B145" i="4"/>
  <c r="B128" i="4"/>
  <c r="D128" i="4"/>
  <c r="D130" i="4"/>
  <c r="B130" i="4"/>
  <c r="D129" i="4"/>
  <c r="B129" i="4"/>
  <c r="B111" i="4"/>
  <c r="D111" i="4"/>
  <c r="D113" i="4"/>
  <c r="B113" i="4"/>
  <c r="D112" i="4"/>
  <c r="B112" i="4"/>
  <c r="B71" i="4"/>
  <c r="D71" i="4"/>
  <c r="D17" i="4"/>
  <c r="B17" i="4"/>
  <c r="D13" i="4"/>
  <c r="B13" i="4"/>
  <c r="D11" i="4"/>
  <c r="B11" i="4"/>
  <c r="R57" i="5" a="1"/>
  <c r="R58" i="5" a="1"/>
  <c r="R59" i="5" a="1"/>
  <c r="R60" i="5" a="1"/>
  <c r="R61" i="5" a="1"/>
  <c r="R62" i="5" a="1"/>
  <c r="R54" i="5" a="1"/>
  <c r="R41" i="5" a="1"/>
  <c r="R44" i="5" a="1"/>
  <c r="R45" i="5" a="1"/>
  <c r="R46" i="5" a="1"/>
  <c r="R47" i="5" a="1"/>
  <c r="R48" i="5" a="1"/>
  <c r="R40" i="5" a="1"/>
  <c r="R27" i="5" a="1"/>
  <c r="R30" i="5" a="1"/>
  <c r="R31" i="5" a="1"/>
  <c r="R32" i="5" a="1"/>
  <c r="R33" i="5" a="1"/>
  <c r="R34" i="5" a="1"/>
  <c r="R26" i="5" a="1"/>
  <c r="R13" i="5" a="1"/>
  <c r="R16" i="5" a="1"/>
  <c r="R17" i="5" a="1"/>
  <c r="R18" i="5" a="1"/>
  <c r="R19" i="5" a="1"/>
  <c r="R20" i="5" a="1"/>
  <c r="R12" i="5" a="1"/>
  <c r="Z62" i="5"/>
  <c r="Z61" i="5"/>
  <c r="Z60" i="5"/>
  <c r="Z59" i="5"/>
  <c r="Z58" i="5"/>
  <c r="Z57" i="5"/>
  <c r="Z54" i="5"/>
  <c r="X62" i="5"/>
  <c r="X61" i="5"/>
  <c r="X60" i="5"/>
  <c r="X59" i="5"/>
  <c r="X58" i="5"/>
  <c r="X57" i="5"/>
  <c r="X54" i="5"/>
  <c r="Z48" i="5"/>
  <c r="X48" i="5"/>
  <c r="Z47" i="5"/>
  <c r="X47" i="5"/>
  <c r="Z46" i="5"/>
  <c r="X46" i="5"/>
  <c r="Z45" i="5"/>
  <c r="X45" i="5"/>
  <c r="Z44" i="5"/>
  <c r="X44" i="5"/>
  <c r="Z41" i="5"/>
  <c r="X41" i="5"/>
  <c r="Z40" i="5"/>
  <c r="X40" i="5"/>
  <c r="Z34" i="5"/>
  <c r="X34" i="5"/>
  <c r="Z33" i="5"/>
  <c r="X33" i="5"/>
  <c r="Z32" i="5"/>
  <c r="X32" i="5"/>
  <c r="Z31" i="5"/>
  <c r="X31" i="5"/>
  <c r="Z30" i="5"/>
  <c r="X30" i="5"/>
  <c r="Z27" i="5"/>
  <c r="X27" i="5"/>
  <c r="Z26" i="5"/>
  <c r="X26" i="5"/>
  <c r="Z20" i="5"/>
  <c r="X20" i="5"/>
  <c r="Z19" i="5"/>
  <c r="X19" i="5"/>
  <c r="Z18" i="5"/>
  <c r="X18" i="5"/>
  <c r="Z17" i="5"/>
  <c r="X17" i="5"/>
  <c r="Z16" i="5"/>
  <c r="X16" i="5"/>
  <c r="Z13" i="5"/>
  <c r="X13" i="5"/>
  <c r="Z12" i="5"/>
  <c r="X12" i="5"/>
  <c r="Z48" i="1"/>
  <c r="X48" i="1"/>
  <c r="Z47" i="1"/>
  <c r="X47" i="1"/>
  <c r="Z46" i="1"/>
  <c r="X46" i="1"/>
  <c r="Z45" i="1"/>
  <c r="X45" i="1"/>
  <c r="Z44" i="1"/>
  <c r="X44" i="1"/>
  <c r="Z41" i="1"/>
  <c r="X41" i="1"/>
  <c r="Z40" i="1"/>
  <c r="X40" i="1"/>
  <c r="Z34" i="1"/>
  <c r="X34" i="1"/>
  <c r="Z33" i="1"/>
  <c r="X33" i="1"/>
  <c r="Z32" i="1"/>
  <c r="X32" i="1"/>
  <c r="Z31" i="1"/>
  <c r="X31" i="1"/>
  <c r="Z30" i="1"/>
  <c r="X30" i="1"/>
  <c r="Z27" i="1"/>
  <c r="X27" i="1"/>
  <c r="Z26" i="1"/>
  <c r="X26" i="1"/>
  <c r="X13" i="1"/>
  <c r="Z13" i="1"/>
  <c r="X16" i="1"/>
  <c r="Z16" i="1"/>
  <c r="X17" i="1"/>
  <c r="Z17" i="1"/>
  <c r="X18" i="1"/>
  <c r="Z18" i="1"/>
  <c r="X19" i="1"/>
  <c r="Z19" i="1"/>
  <c r="X20" i="1"/>
  <c r="Z20" i="1"/>
  <c r="Z12" i="1"/>
  <c r="X12" i="1"/>
  <c r="D55" i="4"/>
  <c r="D56" i="4"/>
  <c r="D157" i="4"/>
  <c r="D158" i="4"/>
  <c r="D156" i="4"/>
  <c r="B157" i="4"/>
  <c r="B158" i="4"/>
  <c r="B156" i="4"/>
  <c r="B15" i="4"/>
  <c r="D15" i="4"/>
  <c r="B16" i="4"/>
  <c r="D16" i="4"/>
  <c r="B14" i="4"/>
  <c r="D14" i="4"/>
  <c r="B19" i="4"/>
  <c r="D19" i="4"/>
  <c r="B24" i="4"/>
  <c r="D24" i="4"/>
  <c r="B25" i="4"/>
  <c r="D25" i="4"/>
  <c r="B26" i="4"/>
  <c r="D26" i="4"/>
  <c r="B27" i="4"/>
  <c r="D27" i="4"/>
  <c r="B28" i="4"/>
  <c r="D28" i="4"/>
  <c r="B31" i="4"/>
  <c r="D31" i="4"/>
  <c r="B32" i="4"/>
  <c r="D32" i="4"/>
  <c r="B33" i="4"/>
  <c r="D33" i="4"/>
  <c r="B34" i="4"/>
  <c r="D34" i="4"/>
  <c r="B35" i="4"/>
  <c r="D35" i="4"/>
  <c r="B37" i="4"/>
  <c r="D37" i="4"/>
  <c r="B38" i="4"/>
  <c r="D38" i="4"/>
  <c r="B39" i="4"/>
  <c r="D39" i="4"/>
  <c r="D42" i="4"/>
  <c r="D43" i="4"/>
  <c r="B44" i="4"/>
  <c r="D44" i="4"/>
  <c r="B47" i="4"/>
  <c r="D47" i="4"/>
  <c r="D52" i="4"/>
  <c r="B57" i="4"/>
  <c r="D57" i="4"/>
  <c r="B58" i="4"/>
  <c r="D58" i="4"/>
  <c r="B59" i="4"/>
  <c r="D59" i="4"/>
  <c r="B60" i="4"/>
  <c r="D60" i="4"/>
  <c r="B61" i="4"/>
  <c r="D61" i="4"/>
  <c r="B62" i="4"/>
  <c r="D62" i="4"/>
  <c r="B63" i="4"/>
  <c r="D63" i="4"/>
  <c r="B64" i="4"/>
  <c r="D64" i="4"/>
  <c r="B65" i="4"/>
  <c r="D65" i="4"/>
  <c r="B66" i="4"/>
  <c r="D66" i="4"/>
  <c r="B67" i="4"/>
  <c r="D67" i="4"/>
  <c r="B68" i="4"/>
  <c r="D68" i="4"/>
  <c r="B70" i="4"/>
  <c r="D70" i="4"/>
  <c r="B72" i="4"/>
  <c r="D72" i="4"/>
  <c r="B73" i="4"/>
  <c r="D73" i="4"/>
  <c r="B74" i="4"/>
  <c r="D74" i="4"/>
  <c r="B75" i="4"/>
  <c r="D75" i="4"/>
  <c r="B76" i="4"/>
  <c r="D76" i="4"/>
  <c r="D82" i="4"/>
  <c r="B83" i="4"/>
  <c r="D83" i="4"/>
  <c r="B84" i="4"/>
  <c r="D84" i="4"/>
  <c r="B85" i="4"/>
  <c r="D85" i="4"/>
  <c r="B91" i="4"/>
  <c r="B92" i="4"/>
  <c r="D92" i="4"/>
  <c r="B93" i="4"/>
  <c r="D93" i="4"/>
  <c r="B94" i="4"/>
  <c r="B95" i="4"/>
  <c r="B96" i="4"/>
  <c r="B97" i="4"/>
  <c r="B98" i="4"/>
  <c r="B101" i="4"/>
  <c r="D101" i="4"/>
  <c r="B102" i="4"/>
  <c r="D102" i="4"/>
  <c r="B103" i="4"/>
  <c r="D103" i="4"/>
  <c r="B105" i="4"/>
  <c r="D105" i="4"/>
  <c r="B107" i="4"/>
  <c r="D107" i="4"/>
  <c r="B109" i="4"/>
  <c r="D109" i="4"/>
  <c r="B110" i="4"/>
  <c r="D110" i="4"/>
  <c r="B115" i="4"/>
  <c r="D115" i="4"/>
  <c r="B116" i="4"/>
  <c r="D116" i="4"/>
  <c r="B117" i="4"/>
  <c r="D117" i="4"/>
  <c r="B118" i="4"/>
  <c r="D118" i="4"/>
  <c r="B119" i="4"/>
  <c r="D119" i="4"/>
  <c r="B120" i="4"/>
  <c r="D120" i="4"/>
  <c r="B122" i="4"/>
  <c r="D122" i="4"/>
  <c r="B124" i="4"/>
  <c r="D124" i="4"/>
  <c r="B126" i="4"/>
  <c r="D126" i="4"/>
  <c r="B127" i="4"/>
  <c r="D127" i="4"/>
  <c r="D132" i="4"/>
  <c r="B133" i="4"/>
  <c r="D133" i="4"/>
  <c r="B134" i="4"/>
  <c r="D134" i="4"/>
  <c r="B135" i="4"/>
  <c r="D135" i="4"/>
  <c r="B136" i="4"/>
  <c r="D136" i="4"/>
  <c r="B137" i="4"/>
  <c r="D137" i="4"/>
  <c r="B139" i="4"/>
  <c r="D139" i="4"/>
  <c r="B141" i="4"/>
  <c r="D141" i="4"/>
  <c r="B143" i="4"/>
  <c r="D143" i="4"/>
  <c r="B144" i="4"/>
  <c r="D144" i="4"/>
  <c r="B149" i="4"/>
  <c r="D149" i="4"/>
  <c r="B150" i="4"/>
  <c r="D150" i="4"/>
  <c r="B151" i="4"/>
  <c r="D151" i="4"/>
  <c r="B152" i="4"/>
  <c r="D152" i="4"/>
  <c r="B153" i="4"/>
  <c r="D153" i="4"/>
  <c r="D154" i="4"/>
  <c r="D155" i="4"/>
  <c r="D3" i="1"/>
  <c r="D3" i="5"/>
  <c r="T62" i="5" a="1"/>
  <c r="P62" i="5"/>
  <c r="O62" i="5"/>
  <c r="M62" i="5"/>
  <c r="T61" i="5" a="1"/>
  <c r="V61" i="5"/>
  <c r="P61" i="5"/>
  <c r="O61" i="5"/>
  <c r="M61" i="5"/>
  <c r="T60" i="5" a="1"/>
  <c r="O60" i="5"/>
  <c r="M60" i="5"/>
  <c r="T59" i="5" a="1"/>
  <c r="O59" i="5"/>
  <c r="M59" i="5"/>
  <c r="T58" i="5" a="1"/>
  <c r="O58" i="5"/>
  <c r="M58" i="5"/>
  <c r="T57" i="5" a="1"/>
  <c r="V57" i="5"/>
  <c r="O57" i="5"/>
  <c r="M57" i="5"/>
  <c r="T54" i="5" a="1"/>
  <c r="O54" i="5"/>
  <c r="M54" i="5"/>
  <c r="K52" i="5"/>
  <c r="V58" i="5"/>
  <c r="V62" i="5"/>
  <c r="V60" i="5"/>
  <c r="V54" i="5"/>
  <c r="V59" i="5"/>
  <c r="P47" i="5"/>
  <c r="P48" i="5"/>
  <c r="O41" i="5"/>
  <c r="O44" i="5"/>
  <c r="P54" i="5" s="1"/>
  <c r="O45" i="5"/>
  <c r="P55" i="5" s="1"/>
  <c r="O46" i="5"/>
  <c r="P56" i="5" s="1"/>
  <c r="O47" i="5"/>
  <c r="P59" i="5" s="1"/>
  <c r="O48" i="5"/>
  <c r="P60" i="5" s="1"/>
  <c r="O40" i="5"/>
  <c r="O27" i="5"/>
  <c r="P27" i="5" s="1"/>
  <c r="O30" i="5"/>
  <c r="P40" i="5" s="1"/>
  <c r="O31" i="5"/>
  <c r="P31" i="5" s="1"/>
  <c r="O32" i="5"/>
  <c r="P42" i="5" s="1"/>
  <c r="O33" i="5"/>
  <c r="P43" i="5" s="1"/>
  <c r="O34" i="5"/>
  <c r="P46" i="5" s="1"/>
  <c r="O26" i="5"/>
  <c r="P26" i="5" s="1"/>
  <c r="M41" i="5"/>
  <c r="M44" i="5"/>
  <c r="M45" i="5"/>
  <c r="M46" i="5"/>
  <c r="M47" i="5"/>
  <c r="M48" i="5"/>
  <c r="M40" i="5"/>
  <c r="M27" i="5"/>
  <c r="M30" i="5"/>
  <c r="M31" i="5"/>
  <c r="M32" i="5"/>
  <c r="M33" i="5"/>
  <c r="M34" i="5"/>
  <c r="M26" i="5"/>
  <c r="O27" i="1"/>
  <c r="P27" i="1" s="1"/>
  <c r="O30" i="1"/>
  <c r="P30" i="1" s="1"/>
  <c r="O31" i="1"/>
  <c r="P31" i="1" s="1"/>
  <c r="O32" i="1"/>
  <c r="P32" i="1" s="1"/>
  <c r="O33" i="1"/>
  <c r="P33" i="1" s="1"/>
  <c r="O34" i="1"/>
  <c r="P34" i="1" s="1"/>
  <c r="O13" i="1"/>
  <c r="P13" i="1" s="1"/>
  <c r="O16" i="1"/>
  <c r="P16" i="1" s="1"/>
  <c r="O17" i="1"/>
  <c r="P17" i="1" s="1"/>
  <c r="O18" i="1"/>
  <c r="P18" i="1" s="1"/>
  <c r="O19" i="1"/>
  <c r="P19" i="1" s="1"/>
  <c r="O20" i="1"/>
  <c r="P20" i="1" s="1"/>
  <c r="O12" i="1"/>
  <c r="P12" i="1" s="1"/>
  <c r="O13" i="5"/>
  <c r="P13" i="5" s="1"/>
  <c r="O16" i="5"/>
  <c r="P16" i="5" s="1"/>
  <c r="O17" i="5"/>
  <c r="P17" i="5" s="1"/>
  <c r="O18" i="5"/>
  <c r="P18" i="5" s="1"/>
  <c r="O19" i="5"/>
  <c r="P19" i="5" s="1"/>
  <c r="O20" i="5"/>
  <c r="P20" i="5" s="1"/>
  <c r="O12" i="5"/>
  <c r="P12" i="5" s="1"/>
  <c r="M13" i="5"/>
  <c r="M16" i="5"/>
  <c r="M17" i="5"/>
  <c r="M18" i="5"/>
  <c r="M19" i="5"/>
  <c r="M20" i="5"/>
  <c r="M12" i="5"/>
  <c r="T48" i="5" a="1"/>
  <c r="V48" i="5"/>
  <c r="T47" i="5" a="1"/>
  <c r="V47" i="5"/>
  <c r="T46" i="5" a="1"/>
  <c r="T45" i="5" a="1"/>
  <c r="V45" i="5"/>
  <c r="T44" i="5" a="1"/>
  <c r="V44" i="5"/>
  <c r="T41" i="5" a="1"/>
  <c r="V41" i="5"/>
  <c r="T40" i="5" a="1"/>
  <c r="V40" i="5"/>
  <c r="T34" i="5" a="1"/>
  <c r="V34" i="5"/>
  <c r="T33" i="5" a="1"/>
  <c r="V33" i="5"/>
  <c r="T32" i="5" a="1"/>
  <c r="V32" i="5"/>
  <c r="T31" i="5" a="1"/>
  <c r="V31" i="5"/>
  <c r="T30" i="5" a="1"/>
  <c r="V30" i="5"/>
  <c r="T27" i="5" a="1"/>
  <c r="V27" i="5"/>
  <c r="T26" i="5" a="1"/>
  <c r="V26" i="5"/>
  <c r="T20" i="5" a="1"/>
  <c r="V20" i="5"/>
  <c r="T19" i="5" a="1"/>
  <c r="T18" i="5" a="1"/>
  <c r="V18" i="5"/>
  <c r="T17" i="5" a="1"/>
  <c r="V17" i="5"/>
  <c r="T16" i="5" a="1"/>
  <c r="V16" i="5"/>
  <c r="T13" i="5" a="1"/>
  <c r="T12" i="5" a="1"/>
  <c r="R41" i="1" a="1"/>
  <c r="R44" i="1" a="1"/>
  <c r="R45" i="1" a="1"/>
  <c r="R46" i="1" a="1"/>
  <c r="R47" i="1" a="1"/>
  <c r="R48" i="1" a="1"/>
  <c r="T41" i="1" a="1"/>
  <c r="T44" i="1" a="1"/>
  <c r="T45" i="1" a="1"/>
  <c r="T46" i="1" a="1"/>
  <c r="T47" i="1" a="1"/>
  <c r="T48" i="1" a="1"/>
  <c r="T40" i="1" a="1"/>
  <c r="R40" i="1" a="1"/>
  <c r="T27" i="1" a="1"/>
  <c r="T30" i="1" a="1"/>
  <c r="T31" i="1" a="1"/>
  <c r="T32" i="1" a="1"/>
  <c r="T33" i="1" a="1"/>
  <c r="T34" i="1" a="1"/>
  <c r="T26" i="1" a="1"/>
  <c r="M26" i="1"/>
  <c r="O26" i="1"/>
  <c r="P26" i="1" s="1"/>
  <c r="R26" i="1" a="1"/>
  <c r="R27" i="1" a="1"/>
  <c r="R30" i="1" a="1"/>
  <c r="R31" i="1" a="1"/>
  <c r="R32" i="1" a="1"/>
  <c r="R33" i="1" a="1"/>
  <c r="R34" i="1" a="1"/>
  <c r="T13" i="1" a="1"/>
  <c r="T16" i="1" a="1"/>
  <c r="T17" i="1" a="1"/>
  <c r="T18" i="1" a="1"/>
  <c r="T19" i="1" a="1"/>
  <c r="T20" i="1" a="1"/>
  <c r="R13" i="1" a="1"/>
  <c r="V13" i="1" s="1"/>
  <c r="R16" i="1" a="1"/>
  <c r="V16" i="1" s="1"/>
  <c r="R17" i="1" a="1"/>
  <c r="V17" i="1" s="1"/>
  <c r="R18" i="1" a="1"/>
  <c r="V18" i="1" s="1"/>
  <c r="R19" i="1" a="1"/>
  <c r="R20" i="1" a="1"/>
  <c r="R12" i="1" a="1"/>
  <c r="V12" i="1" s="1"/>
  <c r="T12" i="1" a="1"/>
  <c r="V46" i="1"/>
  <c r="V31" i="1"/>
  <c r="V34" i="1"/>
  <c r="V44" i="1"/>
  <c r="V41" i="1"/>
  <c r="V32" i="1"/>
  <c r="V20" i="1"/>
  <c r="V48" i="1"/>
  <c r="V47" i="1"/>
  <c r="V45" i="1"/>
  <c r="V19" i="1"/>
  <c r="V33" i="1"/>
  <c r="V27" i="1"/>
  <c r="V19" i="5"/>
  <c r="V13" i="5"/>
  <c r="V46" i="5"/>
  <c r="E8" i="4"/>
  <c r="K7" i="1"/>
  <c r="K6" i="1"/>
  <c r="F7" i="5"/>
  <c r="K38" i="5"/>
  <c r="K24" i="5"/>
  <c r="K10" i="5"/>
  <c r="K10" i="1"/>
  <c r="O48" i="1"/>
  <c r="P48" i="1" s="1"/>
  <c r="O47" i="1"/>
  <c r="P47" i="1" s="1"/>
  <c r="O46" i="1"/>
  <c r="P46" i="1" s="1"/>
  <c r="O45" i="1"/>
  <c r="P45" i="1" s="1"/>
  <c r="O44" i="1"/>
  <c r="P44" i="1" s="1"/>
  <c r="O41" i="1"/>
  <c r="P41" i="1" s="1"/>
  <c r="O40" i="1"/>
  <c r="P40" i="1" s="1"/>
  <c r="M48" i="1"/>
  <c r="M47" i="1"/>
  <c r="M46" i="1"/>
  <c r="M45" i="1"/>
  <c r="M44" i="1"/>
  <c r="M41" i="1"/>
  <c r="M40" i="1"/>
  <c r="M34" i="1"/>
  <c r="M33" i="1"/>
  <c r="M32" i="1"/>
  <c r="M31" i="1"/>
  <c r="M30" i="1"/>
  <c r="M27" i="1"/>
  <c r="M20" i="1"/>
  <c r="M19" i="1"/>
  <c r="M18" i="1"/>
  <c r="M17" i="1"/>
  <c r="M16" i="1"/>
  <c r="M13" i="1"/>
  <c r="M12" i="1"/>
  <c r="K38" i="1"/>
  <c r="K24" i="1"/>
  <c r="E7" i="4"/>
  <c r="E6" i="4"/>
  <c r="E5" i="4"/>
  <c r="E4" i="4"/>
  <c r="F7" i="1"/>
  <c r="V30" i="1" l="1"/>
  <c r="I30" i="1" s="1"/>
  <c r="K30" i="1" s="1"/>
  <c r="V12" i="5"/>
  <c r="I12" i="5" s="1"/>
  <c r="K12" i="5" s="1"/>
  <c r="I45" i="1"/>
  <c r="K45" i="1" s="1"/>
  <c r="I26" i="5"/>
  <c r="K26" i="5" s="1"/>
  <c r="I44" i="1"/>
  <c r="K44" i="1" s="1"/>
  <c r="I59" i="5"/>
  <c r="K59" i="5" s="1"/>
  <c r="I60" i="5"/>
  <c r="K60" i="5" s="1"/>
  <c r="I47" i="1"/>
  <c r="K47" i="1" s="1"/>
  <c r="I20" i="1"/>
  <c r="K20" i="1" s="1"/>
  <c r="I46" i="1"/>
  <c r="K46" i="1" s="1"/>
  <c r="I32" i="5"/>
  <c r="K32" i="5" s="1"/>
  <c r="I34" i="1"/>
  <c r="K34" i="1" s="1"/>
  <c r="I47" i="5"/>
  <c r="K47" i="5" s="1"/>
  <c r="I20" i="5"/>
  <c r="K20" i="5" s="1"/>
  <c r="I40" i="5"/>
  <c r="K40" i="5" s="1"/>
  <c r="P57" i="5"/>
  <c r="I31" i="5"/>
  <c r="K31" i="5" s="1"/>
  <c r="I27" i="1"/>
  <c r="K27" i="1" s="1"/>
  <c r="I19" i="1"/>
  <c r="K19" i="1" s="1"/>
  <c r="I13" i="1"/>
  <c r="K13" i="1" s="1"/>
  <c r="I48" i="5"/>
  <c r="K48" i="5" s="1"/>
  <c r="I57" i="5"/>
  <c r="K57" i="5" s="1"/>
  <c r="I41" i="5"/>
  <c r="K41" i="5" s="1"/>
  <c r="I18" i="1"/>
  <c r="K18" i="1" s="1"/>
  <c r="I61" i="5"/>
  <c r="K61" i="5" s="1"/>
  <c r="I46" i="5"/>
  <c r="K46" i="5" s="1"/>
  <c r="I30" i="5"/>
  <c r="K30" i="5" s="1"/>
  <c r="I45" i="5"/>
  <c r="K45" i="5" s="1"/>
  <c r="I18" i="5"/>
  <c r="K18" i="5" s="1"/>
  <c r="I58" i="5"/>
  <c r="K58" i="5" s="1"/>
  <c r="I48" i="1"/>
  <c r="K48" i="1" s="1"/>
  <c r="I31" i="1"/>
  <c r="K31" i="1" s="1"/>
  <c r="I34" i="5"/>
  <c r="K34" i="5" s="1"/>
  <c r="P34" i="5"/>
  <c r="P33" i="5"/>
  <c r="I33" i="1"/>
  <c r="K33" i="1" s="1"/>
  <c r="P41" i="5"/>
  <c r="I62" i="5"/>
  <c r="K62" i="5" s="1"/>
  <c r="P58" i="5"/>
  <c r="P30" i="5"/>
  <c r="I33" i="5"/>
  <c r="K33" i="5" s="1"/>
  <c r="I44" i="5"/>
  <c r="K44" i="5" s="1"/>
  <c r="I16" i="1"/>
  <c r="K16" i="1" s="1"/>
  <c r="I32" i="1"/>
  <c r="K32" i="1" s="1"/>
  <c r="I19" i="5"/>
  <c r="K19" i="5" s="1"/>
  <c r="I27" i="5"/>
  <c r="K27" i="5" s="1"/>
  <c r="I54" i="5"/>
  <c r="K54" i="5" s="1"/>
  <c r="I17" i="5"/>
  <c r="K17" i="5" s="1"/>
  <c r="I13" i="5"/>
  <c r="K13" i="5" s="1"/>
  <c r="I41" i="1"/>
  <c r="K41" i="1" s="1"/>
  <c r="P45" i="5"/>
  <c r="I17" i="1"/>
  <c r="K17" i="1" s="1"/>
  <c r="P32" i="5"/>
  <c r="I16" i="5"/>
  <c r="K16" i="5" s="1"/>
  <c r="P44" i="5"/>
  <c r="V40" i="1"/>
  <c r="I40" i="1" s="1"/>
  <c r="K40" i="1" s="1"/>
  <c r="I12" i="1"/>
  <c r="K12" i="1" s="1"/>
  <c r="A49" i="1"/>
  <c r="V26" i="1"/>
  <c r="I26" i="1" s="1"/>
  <c r="K26" i="1" s="1"/>
  <c r="A35" i="1"/>
  <c r="A21" i="5"/>
  <c r="A66" i="5" s="1"/>
  <c r="V55" i="5"/>
  <c r="I55" i="5" s="1"/>
  <c r="K55" i="5" s="1"/>
  <c r="V56" i="5"/>
  <c r="I56" i="5" s="1"/>
  <c r="K56" i="5" s="1"/>
  <c r="V42" i="5"/>
  <c r="I42" i="5" s="1"/>
  <c r="K42" i="5" s="1"/>
  <c r="M3" i="5"/>
  <c r="K3" i="5" s="1"/>
  <c r="I43" i="5"/>
  <c r="K43" i="5" s="1"/>
  <c r="V28" i="5"/>
  <c r="I28" i="5" s="1"/>
  <c r="K28" i="5" s="1"/>
  <c r="V29" i="5"/>
  <c r="I29" i="5" s="1"/>
  <c r="K29" i="5" s="1"/>
  <c r="I14" i="5"/>
  <c r="K14" i="5" s="1"/>
  <c r="I15" i="5"/>
  <c r="K15" i="5" s="1"/>
  <c r="I14" i="1"/>
  <c r="K14" i="1" s="1"/>
  <c r="I15" i="1"/>
  <c r="K15" i="1" s="1"/>
  <c r="I43" i="1"/>
  <c r="K43" i="1" s="1"/>
  <c r="I42" i="1"/>
  <c r="K42" i="1" s="1"/>
  <c r="I28" i="1"/>
  <c r="K28" i="1" s="1"/>
  <c r="I29" i="1"/>
  <c r="K29" i="1" s="1"/>
  <c r="M50" i="1"/>
  <c r="M3" i="1" s="1"/>
  <c r="K3" i="1" s="1"/>
  <c r="A21" i="1"/>
  <c r="A51" i="1" l="1"/>
  <c r="K35" i="5"/>
  <c r="K49" i="5"/>
  <c r="K35" i="1"/>
  <c r="K63" i="5"/>
  <c r="K21" i="5"/>
  <c r="K21" i="1"/>
  <c r="K49" i="1"/>
  <c r="K66" i="5" l="1"/>
  <c r="K5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<sst xmlns="http://schemas.openxmlformats.org/spreadsheetml/2006/main" count="761" uniqueCount="344">
  <si>
    <t>List</t>
  </si>
  <si>
    <t>Name</t>
  </si>
  <si>
    <t>Date/Option</t>
  </si>
  <si>
    <t>Initiative</t>
  </si>
  <si>
    <t>Scouting Bonus</t>
  </si>
  <si>
    <t>Break Points</t>
  </si>
  <si>
    <t>220 pts</t>
  </si>
  <si>
    <t>V4</t>
  </si>
  <si>
    <t>Regions</t>
  </si>
  <si>
    <t>Type of Camp</t>
  </si>
  <si>
    <t>Defences</t>
  </si>
  <si>
    <t>Qty</t>
  </si>
  <si>
    <t>Budget</t>
  </si>
  <si>
    <t>---------------</t>
  </si>
  <si>
    <t>Fortifications</t>
  </si>
  <si>
    <t>Obstacles</t>
  </si>
  <si>
    <t>Corps I</t>
  </si>
  <si>
    <t>Commander Name</t>
  </si>
  <si>
    <t>Value</t>
  </si>
  <si>
    <t>Type</t>
  </si>
  <si>
    <t>Scouting Troops</t>
  </si>
  <si>
    <t>Unit Qty</t>
  </si>
  <si>
    <t xml:space="preserve">Cmd Shot </t>
  </si>
  <si>
    <t>Regimental Artillery</t>
  </si>
  <si>
    <t>Cmd Budget</t>
  </si>
  <si>
    <t>Reg Budget</t>
  </si>
  <si>
    <t>Stakes</t>
  </si>
  <si>
    <t>Quantity</t>
  </si>
  <si>
    <t>Troop description</t>
  </si>
  <si>
    <t>Troop Type</t>
  </si>
  <si>
    <t>Options</t>
  </si>
  <si>
    <t>Quality</t>
  </si>
  <si>
    <t>Total</t>
  </si>
  <si>
    <t>Corps II</t>
  </si>
  <si>
    <t>Corps III</t>
  </si>
  <si>
    <t>Units in the army</t>
  </si>
  <si>
    <t>Total budget :</t>
  </si>
  <si>
    <t>330 pts</t>
  </si>
  <si>
    <t>Corps IV</t>
  </si>
  <si>
    <t>----------------------</t>
  </si>
  <si>
    <t>Kingdom of Naples</t>
  </si>
  <si>
    <t>Imperial Spanish</t>
  </si>
  <si>
    <t>French Valois</t>
  </si>
  <si>
    <t>Italian Wars French</t>
  </si>
  <si>
    <t>Italian City States</t>
  </si>
  <si>
    <t>Italian Wars Venetian</t>
  </si>
  <si>
    <t>Maximillian Imperial German</t>
  </si>
  <si>
    <t>German City States</t>
  </si>
  <si>
    <t>Swiss Cantons</t>
  </si>
  <si>
    <t>Tudor English</t>
  </si>
  <si>
    <t>Elizabethan English</t>
  </si>
  <si>
    <t>Scottish</t>
  </si>
  <si>
    <t>Early Low Countries Spanish</t>
  </si>
  <si>
    <t>French Catholic</t>
  </si>
  <si>
    <t>French Hugenot</t>
  </si>
  <si>
    <t>Irish</t>
  </si>
  <si>
    <t>War of the Peasants</t>
  </si>
  <si>
    <t>Dutch Rebellion</t>
  </si>
  <si>
    <t>Danish</t>
  </si>
  <si>
    <t>Later Low Countries Spanish</t>
  </si>
  <si>
    <t>Early 17th Century French</t>
  </si>
  <si>
    <t>30 Years War French</t>
  </si>
  <si>
    <t>Early 30 Years War Swedish</t>
  </si>
  <si>
    <t>Swedish Gustavus Adolphus</t>
  </si>
  <si>
    <t>Later 30 Years War Swedish and Weimarian</t>
  </si>
  <si>
    <t>30 Years War German Protestant</t>
  </si>
  <si>
    <t>Early 30 Years War German Catholic</t>
  </si>
  <si>
    <t>Later 30 Years War German Catholic</t>
  </si>
  <si>
    <t>Scots Royalists</t>
  </si>
  <si>
    <t>Covenant Scots</t>
  </si>
  <si>
    <t>English Civil War Parliamentarian</t>
  </si>
  <si>
    <t>New Model Army</t>
  </si>
  <si>
    <t>Early English Civil War Royalists</t>
  </si>
  <si>
    <t>Later English Civil War Royalist</t>
  </si>
  <si>
    <t>Confederate Irish</t>
  </si>
  <si>
    <t>Early Louis XIV French</t>
  </si>
  <si>
    <t>Vasa Swedish</t>
  </si>
  <si>
    <t>Denmark and Kalmar Union</t>
  </si>
  <si>
    <t>Caroline Swedish</t>
  </si>
  <si>
    <t>Jagiellonian Polish</t>
  </si>
  <si>
    <t>Polish &amp; Lithuanian Commonwealth</t>
  </si>
  <si>
    <t>Later Polish &amp; Lithuanian Commonwealth</t>
  </si>
  <si>
    <t>Cossacks</t>
  </si>
  <si>
    <t>Muscovite Russians</t>
  </si>
  <si>
    <t>Tartars</t>
  </si>
  <si>
    <t>Romanian Principalities</t>
  </si>
  <si>
    <t>Ottoman Turkish</t>
  </si>
  <si>
    <t>Later Ottoman Turkish</t>
  </si>
  <si>
    <t>Turcomans</t>
  </si>
  <si>
    <t>Turcomans of the White Sheep</t>
  </si>
  <si>
    <t>Mamluks</t>
  </si>
  <si>
    <t>Safavid Persians</t>
  </si>
  <si>
    <t>Hungarians</t>
  </si>
  <si>
    <t>Colonial Venetian</t>
  </si>
  <si>
    <t>Early Austrians Habsburg</t>
  </si>
  <si>
    <t>Austrian Habsburgs</t>
  </si>
  <si>
    <t>Knights of St John</t>
  </si>
  <si>
    <t>Barbary States</t>
  </si>
  <si>
    <t>Later Louis XIV</t>
  </si>
  <si>
    <t>Holy Roman Empire</t>
  </si>
  <si>
    <t>Duchy of Savoy</t>
  </si>
  <si>
    <t>League of Anglo-Dutch</t>
  </si>
  <si>
    <t>Restoration British</t>
  </si>
  <si>
    <t>Later Spanish</t>
  </si>
  <si>
    <t>Colonial Portuguese</t>
  </si>
  <si>
    <t>Later Dutch</t>
  </si>
  <si>
    <t>Scottish Covenanting Rebels</t>
  </si>
  <si>
    <t>Jacobite Irish</t>
  </si>
  <si>
    <t>Scotish Jacobite Rebellion</t>
  </si>
  <si>
    <t>German States</t>
  </si>
  <si>
    <t>Later Danish</t>
  </si>
  <si>
    <t>Later Portuguese</t>
  </si>
  <si>
    <t>Monmouth Rebels</t>
  </si>
  <si>
    <t>Hungarian Rebellion</t>
  </si>
  <si>
    <t>Romanov Russians</t>
  </si>
  <si>
    <t>Later Venetian Colonial</t>
  </si>
  <si>
    <t>Ming Chinese</t>
  </si>
  <si>
    <t>Manchu Chinese</t>
  </si>
  <si>
    <t>Sengoku Japanese</t>
  </si>
  <si>
    <t>Japanese Shogunate</t>
  </si>
  <si>
    <t>Korean</t>
  </si>
  <si>
    <t>Mongols</t>
  </si>
  <si>
    <t>Jurchens</t>
  </si>
  <si>
    <t>Tibetan</t>
  </si>
  <si>
    <t>Muslim Indians</t>
  </si>
  <si>
    <t>Hindu and Sinhala Indians</t>
  </si>
  <si>
    <t>Indonesians and Malay</t>
  </si>
  <si>
    <t>Indochinese</t>
  </si>
  <si>
    <t>Colonial Dutch</t>
  </si>
  <si>
    <t>Mahratta</t>
  </si>
  <si>
    <t>Buccaneer</t>
  </si>
  <si>
    <t>Mediocre</t>
  </si>
  <si>
    <t>Ordinary</t>
  </si>
  <si>
    <t xml:space="preserve">Elite </t>
  </si>
  <si>
    <t>Scouting</t>
  </si>
  <si>
    <t>BreakPoints</t>
  </si>
  <si>
    <t>General Level</t>
  </si>
  <si>
    <t>General Type</t>
  </si>
  <si>
    <t>Camps</t>
  </si>
  <si>
    <t>Terrain Type</t>
  </si>
  <si>
    <t>General Level - Large</t>
  </si>
  <si>
    <t>General Type - Large</t>
  </si>
  <si>
    <t>Plain</t>
  </si>
  <si>
    <t>Light infantry javelin</t>
  </si>
  <si>
    <t>-</t>
  </si>
  <si>
    <t>Allied</t>
  </si>
  <si>
    <t>Standard</t>
  </si>
  <si>
    <t>Forest</t>
  </si>
  <si>
    <t>Cmd Shot</t>
  </si>
  <si>
    <t>Light infantry arquebus</t>
  </si>
  <si>
    <t>Competent</t>
  </si>
  <si>
    <t>Unreliable</t>
  </si>
  <si>
    <t>Fortified</t>
  </si>
  <si>
    <t>Mountain</t>
  </si>
  <si>
    <t>Elite</t>
  </si>
  <si>
    <t>Light Infantry musket</t>
  </si>
  <si>
    <t>Brilliant</t>
  </si>
  <si>
    <t>Included</t>
  </si>
  <si>
    <t>Steppe</t>
  </si>
  <si>
    <t>Light infantry bow</t>
  </si>
  <si>
    <t>Strategist</t>
  </si>
  <si>
    <t>Inc. &amp; Allied</t>
  </si>
  <si>
    <t>Desert</t>
  </si>
  <si>
    <t>Light infantry crossbow</t>
  </si>
  <si>
    <t>Inc. &amp; Unreliable</t>
  </si>
  <si>
    <t>Levy</t>
  </si>
  <si>
    <t>Levy headstong</t>
  </si>
  <si>
    <t>Arquebusier</t>
  </si>
  <si>
    <t>Musketeer</t>
  </si>
  <si>
    <t>Flintlock</t>
  </si>
  <si>
    <t>Bowmen</t>
  </si>
  <si>
    <t>Crossbowmen</t>
  </si>
  <si>
    <t>Longbowmen</t>
  </si>
  <si>
    <t>Medium spearmen</t>
  </si>
  <si>
    <t>Medium spearmen arquebus</t>
  </si>
  <si>
    <t>Medium spearmen musket</t>
  </si>
  <si>
    <t>Medium spearmen bow</t>
  </si>
  <si>
    <t>Medium spearmen crossbow</t>
  </si>
  <si>
    <t>Medium swordsmen</t>
  </si>
  <si>
    <t>Medium swordsmen 2HW</t>
  </si>
  <si>
    <t>Medium swordsmen polearm</t>
  </si>
  <si>
    <t>Medium swordsmen arquebus</t>
  </si>
  <si>
    <t>Medium swordsmen musket</t>
  </si>
  <si>
    <t>Medium swordsmen bow</t>
  </si>
  <si>
    <t>Medium swordsmen crossbow</t>
  </si>
  <si>
    <t>Medium swordsmen longbow</t>
  </si>
  <si>
    <t>Medium swordsmen 2HW arquebus</t>
  </si>
  <si>
    <t>Medium swordsmen 2HW musket</t>
  </si>
  <si>
    <t>Medium swordsmen impact</t>
  </si>
  <si>
    <t>Medium swordsmen impact arquebus</t>
  </si>
  <si>
    <t>Medium swordsmen impact musket</t>
  </si>
  <si>
    <t>Medium swordsmen impact bow</t>
  </si>
  <si>
    <t>Medium swordsmen 1/2 arquebus</t>
  </si>
  <si>
    <t>Medium swordsmen 1/2 musket</t>
  </si>
  <si>
    <t>Medium swordsmen 1/2 bow</t>
  </si>
  <si>
    <t>Medium swordsmen 1/2 crossbow</t>
  </si>
  <si>
    <t>Medium swordsmen headstrong</t>
  </si>
  <si>
    <t>Medium swordsmen headstrong arquebus</t>
  </si>
  <si>
    <t>Medium swordsmen headstrong musket</t>
  </si>
  <si>
    <t>Medium swordsmen headstrong bow</t>
  </si>
  <si>
    <t>Medium swordsmen headstrong crossbow</t>
  </si>
  <si>
    <t>Medium swordsmen headstrong 1/2 arquebus</t>
  </si>
  <si>
    <t>Medium swordsmen headstrong 1/2 musket</t>
  </si>
  <si>
    <t>Medium swordsmen headstrong 1/2 bow</t>
  </si>
  <si>
    <t>Medium swordsmen headstrong 1/2 crossbow</t>
  </si>
  <si>
    <t>Medium swordsmen impact headstrong 1/2 arquebus</t>
  </si>
  <si>
    <t>Medium swordsmen impact headstrong 1/2 musket</t>
  </si>
  <si>
    <t>Medium swordsmen impact headstrong 1/2 bow</t>
  </si>
  <si>
    <t>Medium swordsmen impact headstrong 1/2 crossbow</t>
  </si>
  <si>
    <t>Heavy swordsmen</t>
  </si>
  <si>
    <t>Heavy swordsmen polearm</t>
  </si>
  <si>
    <t>Heavy swordsmen 2HW</t>
  </si>
  <si>
    <t>Heavy swordsmen 2HW armour</t>
  </si>
  <si>
    <t>Heavy swordsmen headstrong</t>
  </si>
  <si>
    <t>Heavy spearmen</t>
  </si>
  <si>
    <t>Foot Knight</t>
  </si>
  <si>
    <t>Keil</t>
  </si>
  <si>
    <t>Keil headstrong</t>
  </si>
  <si>
    <t>Keil armour</t>
  </si>
  <si>
    <t>Keil keil swordsmen</t>
  </si>
  <si>
    <t>keil keil swordsmen armour</t>
  </si>
  <si>
    <t>keil keil swordsmen headstrong</t>
  </si>
  <si>
    <t>Colunela</t>
  </si>
  <si>
    <t>Colunela keil swordsmen</t>
  </si>
  <si>
    <t>Tercio arquebus</t>
  </si>
  <si>
    <t>Tercio musket</t>
  </si>
  <si>
    <t>Later Tercio arquebus</t>
  </si>
  <si>
    <t>Later Tercio musket</t>
  </si>
  <si>
    <t>Pike &amp; Shot arquebus</t>
  </si>
  <si>
    <t>Pike &amp; Shot arquebus impact</t>
  </si>
  <si>
    <t>Pike &amp; Shot musket</t>
  </si>
  <si>
    <t>Pike &amp; Shot musket impact</t>
  </si>
  <si>
    <t>Pike &amp; Shot salvo</t>
  </si>
  <si>
    <t>Pike &amp; Shot 1/2 arquebus</t>
  </si>
  <si>
    <t>Pike &amp; Shot 1/2 musket</t>
  </si>
  <si>
    <t>Later Pike &amp; Shot</t>
  </si>
  <si>
    <t>Later Pike &amp; Shot impact</t>
  </si>
  <si>
    <t>Bayonet</t>
  </si>
  <si>
    <t>Warwagon</t>
  </si>
  <si>
    <t>Warwagon arquebus</t>
  </si>
  <si>
    <t>Warwagon bow</t>
  </si>
  <si>
    <t>Warwagon crossbow</t>
  </si>
  <si>
    <t>Warwagon light artillery</t>
  </si>
  <si>
    <t>Light artillery</t>
  </si>
  <si>
    <t>Medium artillery</t>
  </si>
  <si>
    <t>Heavy artillery</t>
  </si>
  <si>
    <t>Light cavalry bow</t>
  </si>
  <si>
    <t>Light cavalry javelin</t>
  </si>
  <si>
    <t>Light cavalry crossbow</t>
  </si>
  <si>
    <t>Light cavalry impact</t>
  </si>
  <si>
    <t>Light cavalry carbine</t>
  </si>
  <si>
    <t>Dragoon arquebus</t>
  </si>
  <si>
    <t>Dragoon musket</t>
  </si>
  <si>
    <t>Medium cavalry</t>
  </si>
  <si>
    <t>Medium cavalry javelin</t>
  </si>
  <si>
    <t>Medium cavalry bow</t>
  </si>
  <si>
    <t>Medium cavalry carbine</t>
  </si>
  <si>
    <t>Medium cavalry crossbow</t>
  </si>
  <si>
    <t>Medium cavalry pistol</t>
  </si>
  <si>
    <t>Medium cavalry impact</t>
  </si>
  <si>
    <t>Medium cavalry impact bow</t>
  </si>
  <si>
    <t>Medium cavalry impact 1/2 carbine</t>
  </si>
  <si>
    <t xml:space="preserve">Medium cavalry impact 1/2 bow </t>
  </si>
  <si>
    <t>Medium cavalry impact carbine</t>
  </si>
  <si>
    <t>Medium cavalry shock</t>
  </si>
  <si>
    <t>Medium cavalry shock headstrong</t>
  </si>
  <si>
    <t>Medium cavalry headstrong</t>
  </si>
  <si>
    <t>Heavy cavalry</t>
  </si>
  <si>
    <t>Heavy cavalry javelin</t>
  </si>
  <si>
    <t>Heavy cavalry bow</t>
  </si>
  <si>
    <t>Heavy cavalry carbine</t>
  </si>
  <si>
    <t>Heavy cavalry carbine pistol</t>
  </si>
  <si>
    <t>Heavy cavalry crossbow</t>
  </si>
  <si>
    <t>Heavy cavalry pistol</t>
  </si>
  <si>
    <t>Heavy cavalry impact</t>
  </si>
  <si>
    <t>Heavy cavalry impact bow</t>
  </si>
  <si>
    <t>Heavy cavalry impact 1/2 carbine</t>
  </si>
  <si>
    <t xml:space="preserve">Heavy cavalry impact 1/2 bow </t>
  </si>
  <si>
    <t>Heavy cavalry impact carbine</t>
  </si>
  <si>
    <t>Heavy cavalry headstrong</t>
  </si>
  <si>
    <t>Heavy cavalry caracole</t>
  </si>
  <si>
    <t>Heavy cavalry shock</t>
  </si>
  <si>
    <t>Heavy cavalry shock headstrong</t>
  </si>
  <si>
    <t>Heavy armoured cavalry</t>
  </si>
  <si>
    <t>Heavy armoured cavalry bow</t>
  </si>
  <si>
    <t>Heavy armoured cavalry carbine</t>
  </si>
  <si>
    <t>Heavy armoured cavalry carbine pistol</t>
  </si>
  <si>
    <t>Heavy armoured cavalry crossbow</t>
  </si>
  <si>
    <t>Heavy armoured cavalry pistol</t>
  </si>
  <si>
    <t>Heavy armoured cavalry impact</t>
  </si>
  <si>
    <t>Heavy armoured cavalry impact bow</t>
  </si>
  <si>
    <t>Heavy armoured cavalry impact carbine</t>
  </si>
  <si>
    <t>Heavy armoured cavalry impact 1/2 bow</t>
  </si>
  <si>
    <t>Heavy armoured cavalry impact 1/2 carbine</t>
  </si>
  <si>
    <t>Heavy armoured cavalry shock</t>
  </si>
  <si>
    <t>Heavy armoured cavalry headstrong</t>
  </si>
  <si>
    <t>Heavy armoured cavalry caracole</t>
  </si>
  <si>
    <t>Medium camelry</t>
  </si>
  <si>
    <t>Medium camelry bow</t>
  </si>
  <si>
    <t>Gendarme</t>
  </si>
  <si>
    <t>Gendarme impact</t>
  </si>
  <si>
    <t>Elephant</t>
  </si>
  <si>
    <t>Elephant armoured</t>
  </si>
  <si>
    <t>Elephant artillery</t>
  </si>
  <si>
    <t>Version</t>
  </si>
  <si>
    <t>Date</t>
  </si>
  <si>
    <t>Comments</t>
  </si>
  <si>
    <t>Initial Version</t>
  </si>
  <si>
    <t>Standard format, column N hidden, has break points for BU</t>
  </si>
  <si>
    <t>Added missing medium and heavy cav carbine impact</t>
  </si>
  <si>
    <t>Fixed up break point calculation, removed protection from main tab to allow copy &amp; paste</t>
  </si>
  <si>
    <t>Added missing heavy cav 1/2 bow impact, restorted troop layout and fixed up points bug on bowmen, added longbowmen, fixed up errors and fixed up light artillery, added Large Battle option</t>
  </si>
  <si>
    <t>Added Light infantry javelin, medium swordsmen longbow</t>
  </si>
  <si>
    <t>Minor tweaks and points revision, replaced Heavy knights with Knight, replaced reduced shooter with 1/2 shooter</t>
  </si>
  <si>
    <t>Updated points in line with June 2023 update, added new army lists, regimental guns and commanded shot now an option.</t>
  </si>
  <si>
    <t>Added Keil headstrong, fixed up Stakes costs and  fortified camp points issue</t>
  </si>
  <si>
    <t>Added extra lines for armies</t>
  </si>
  <si>
    <t>Fixed up break point calculation after extra lines added</t>
  </si>
  <si>
    <t>Medium cavalry carbine pistol</t>
  </si>
  <si>
    <t>Medium cavalry crossbow pistol</t>
  </si>
  <si>
    <t>Medium cavalry bow pistol</t>
  </si>
  <si>
    <t>Heavy cavalry bow pistol</t>
  </si>
  <si>
    <t>Heavy cavalry crossbow pistol</t>
  </si>
  <si>
    <t>Heavy armoured cavalry bow pistol</t>
  </si>
  <si>
    <t>Heavy armoured cavalry crossbow pistol</t>
  </si>
  <si>
    <t>Medium spearmen armour</t>
  </si>
  <si>
    <t>Medium spearmen heavy armour</t>
  </si>
  <si>
    <t>Added in Pistol as option for Qapu Khulu and Cavalry carbine impact, removed options for 1/2 shooter mediocre as illegal</t>
  </si>
  <si>
    <t>Arquebusier armour</t>
  </si>
  <si>
    <t>Longbowmen armour</t>
  </si>
  <si>
    <t>Pavise</t>
  </si>
  <si>
    <t>Added pavise, arquebus armour, longbow armour, medium spearmen armour and heavy armour  for Samurai lists</t>
  </si>
  <si>
    <t>Vitejis</t>
  </si>
  <si>
    <t>Field Cannon</t>
  </si>
  <si>
    <t>Mercenary Infantry</t>
  </si>
  <si>
    <t>Jannisaries</t>
  </si>
  <si>
    <t>Bombard</t>
  </si>
  <si>
    <t>Janissaries</t>
  </si>
  <si>
    <t>Timariots</t>
  </si>
  <si>
    <t>Kurds</t>
  </si>
  <si>
    <t>Anatolian Snipers</t>
  </si>
  <si>
    <t>Qapu Khalqi</t>
  </si>
  <si>
    <t>Azabs</t>
  </si>
  <si>
    <t>#246 Transylvania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</si>
</sst>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Verdana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name val="Bookman Old Style"/>
      <family val="1"/>
    </font>
    <font>
      <b/>
      <sz val="11"/>
      <name val="Bookman Old Style"/>
      <family val="1"/>
    </font>
    <font>
      <sz val="14"/>
      <color theme="1"/>
      <name val="Calibri"/>
      <family val="2"/>
      <scheme val="minor"/>
    </font>
    <font>
      <b/>
      <sz val="11"/>
      <name val="Verdana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19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164" fontId="6" fillId="0" borderId="9" xfId="0" applyNumberFormat="1" applyFont="1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quotePrefix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quotePrefix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hidden="1"/>
    </xf>
    <xf numFmtId="0" fontId="0" fillId="0" borderId="6" xfId="0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8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21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25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0" fillId="0" borderId="4" xfId="0" applyBorder="1" applyProtection="1">
      <protection locked="0" hidden="1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9" fillId="2" borderId="10" xfId="0" applyFont="1" applyFill="1" applyBorder="1" applyAlignment="1" applyProtection="1">
      <alignment horizontal="center"/>
      <protection hidden="1"/>
    </xf>
    <xf numFmtId="0" fontId="9" fillId="2" borderId="12" xfId="0" applyFont="1" applyFill="1" applyBorder="1" applyAlignment="1" applyProtection="1">
      <alignment horizontal="center"/>
      <protection hidden="1"/>
    </xf>
    <xf numFmtId="0" fontId="11" fillId="3" borderId="10" xfId="0" applyFont="1" applyFill="1" applyBorder="1" applyAlignment="1" applyProtection="1">
      <alignment horizontal="center"/>
      <protection hidden="1"/>
    </xf>
    <xf numFmtId="0" fontId="11" fillId="3" borderId="11" xfId="0" applyFont="1" applyFill="1" applyBorder="1"/>
    <xf numFmtId="1" fontId="11" fillId="3" borderId="12" xfId="0" applyNumberFormat="1" applyFont="1" applyFill="1" applyBorder="1" applyAlignment="1" applyProtection="1">
      <alignment horizontal="center"/>
      <protection hidden="1"/>
    </xf>
    <xf numFmtId="0" fontId="10" fillId="0" borderId="6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12" fillId="2" borderId="0" xfId="0" applyFont="1" applyFill="1"/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 hidden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26" xfId="0" applyBorder="1" applyAlignment="1" applyProtection="1">
      <alignment horizontal="center"/>
      <protection locked="0" hidden="1"/>
    </xf>
    <xf numFmtId="0" fontId="0" fillId="0" borderId="36" xfId="0" applyBorder="1" applyAlignment="1" applyProtection="1">
      <alignment horizontal="center"/>
      <protection hidden="1"/>
    </xf>
    <xf numFmtId="0" fontId="4" fillId="0" borderId="0" xfId="0" applyFont="1"/>
    <xf numFmtId="0" fontId="0" fillId="0" borderId="38" xfId="0" applyBorder="1" applyProtection="1">
      <protection locked="0" hidden="1"/>
    </xf>
    <xf numFmtId="0" fontId="0" fillId="0" borderId="40" xfId="0" applyBorder="1" applyAlignment="1" applyProtection="1">
      <alignment horizontal="center"/>
      <protection locked="0" hidden="1"/>
    </xf>
    <xf numFmtId="0" fontId="0" fillId="0" borderId="41" xfId="0" applyBorder="1" applyAlignment="1" applyProtection="1">
      <alignment horizontal="center"/>
      <protection locked="0"/>
    </xf>
    <xf numFmtId="0" fontId="0" fillId="0" borderId="43" xfId="0" applyBorder="1" applyProtection="1">
      <protection locked="0" hidden="1"/>
    </xf>
    <xf numFmtId="0" fontId="0" fillId="0" borderId="44" xfId="0" applyBorder="1" applyAlignment="1" applyProtection="1">
      <alignment horizontal="center"/>
      <protection locked="0" hidden="1"/>
    </xf>
    <xf numFmtId="0" fontId="0" fillId="0" borderId="33" xfId="0" applyBorder="1" applyProtection="1">
      <protection locked="0" hidden="1"/>
    </xf>
    <xf numFmtId="0" fontId="0" fillId="0" borderId="45" xfId="0" applyBorder="1" applyAlignment="1" applyProtection="1">
      <alignment horizontal="center"/>
      <protection locked="0" hidden="1"/>
    </xf>
    <xf numFmtId="1" fontId="0" fillId="0" borderId="26" xfId="0" applyNumberFormat="1" applyBorder="1" applyAlignment="1" applyProtection="1">
      <alignment horizontal="center"/>
      <protection hidden="1"/>
    </xf>
    <xf numFmtId="1" fontId="0" fillId="0" borderId="28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Alignment="1" applyProtection="1">
      <alignment horizontal="center"/>
      <protection locked="0" hidden="1"/>
    </xf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0" fillId="0" borderId="37" xfId="0" applyBorder="1" applyProtection="1">
      <protection locked="0"/>
    </xf>
    <xf numFmtId="0" fontId="0" fillId="0" borderId="38" xfId="0" applyBorder="1" applyProtection="1">
      <protection locked="0"/>
    </xf>
    <xf numFmtId="1" fontId="0" fillId="0" borderId="34" xfId="0" applyNumberFormat="1" applyBorder="1" applyAlignment="1" applyProtection="1">
      <alignment horizontal="center"/>
      <protection hidden="1"/>
    </xf>
    <xf numFmtId="1" fontId="0" fillId="0" borderId="35" xfId="0" applyNumberFormat="1" applyBorder="1" applyAlignment="1" applyProtection="1">
      <alignment horizontal="center"/>
      <protection hidden="1"/>
    </xf>
    <xf numFmtId="0" fontId="9" fillId="0" borderId="11" xfId="0" applyFont="1" applyBorder="1"/>
    <xf numFmtId="0" fontId="0" fillId="0" borderId="29" xfId="0" applyBorder="1"/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9" fillId="2" borderId="2" xfId="0" applyFont="1" applyFill="1" applyBorder="1" applyAlignment="1">
      <alignment horizontal="center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3" xfId="0" applyBorder="1" applyProtection="1">
      <protection locked="0" hidden="1"/>
    </xf>
    <xf numFmtId="0" fontId="0" fillId="0" borderId="25" xfId="0" applyBorder="1" applyProtection="1">
      <protection locked="0" hidden="1"/>
    </xf>
    <xf numFmtId="1" fontId="0" fillId="0" borderId="32" xfId="0" applyNumberFormat="1" applyBorder="1" applyAlignment="1" applyProtection="1">
      <alignment horizontal="center"/>
      <protection hidden="1"/>
    </xf>
    <xf numFmtId="1" fontId="0" fillId="0" borderId="33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28" xfId="0" applyBorder="1"/>
    <xf numFmtId="0" fontId="9" fillId="2" borderId="1" xfId="0" applyFont="1" applyFill="1" applyBorder="1"/>
    <xf numFmtId="0" fontId="9" fillId="2" borderId="2" xfId="0" applyFont="1" applyFill="1" applyBorder="1"/>
    <xf numFmtId="0" fontId="0" fillId="0" borderId="27" xfId="0" applyBorder="1"/>
    <xf numFmtId="0" fontId="0" fillId="0" borderId="7" xfId="0" applyBorder="1" applyProtection="1">
      <protection locked="0" hidden="1"/>
    </xf>
    <xf numFmtId="0" fontId="0" fillId="0" borderId="5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9" fillId="2" borderId="10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0" fillId="0" borderId="16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18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4" fillId="0" borderId="1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0" fillId="0" borderId="39" xfId="0" applyBorder="1" applyProtection="1">
      <protection locked="0"/>
    </xf>
    <xf numFmtId="0" fontId="11" fillId="3" borderId="11" xfId="0" applyFont="1" applyFill="1" applyBorder="1"/>
    <xf numFmtId="0" fontId="1" fillId="2" borderId="11" xfId="0" applyFont="1" applyFill="1" applyBorder="1"/>
    <xf numFmtId="0" fontId="0" fillId="0" borderId="11" xfId="0" applyBorder="1"/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10" fillId="0" borderId="11" xfId="0" applyFont="1" applyBorder="1"/>
    <xf numFmtId="0" fontId="0" fillId="0" borderId="7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32" xfId="0" applyBorder="1" applyProtection="1">
      <protection locked="0" hidden="1"/>
    </xf>
    <xf numFmtId="0" fontId="0" fillId="0" borderId="33" xfId="0" applyBorder="1" applyProtection="1">
      <protection locked="0" hidden="1"/>
    </xf>
    <xf numFmtId="0" fontId="0" fillId="0" borderId="42" xfId="0" applyBorder="1" applyProtection="1">
      <protection locked="0" hidden="1"/>
    </xf>
    <xf numFmtId="0" fontId="0" fillId="0" borderId="43" xfId="0" applyBorder="1" applyProtection="1"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228600</xdr:colOff>
      <xdr:row>7</xdr:row>
      <xdr:rowOff>26298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A557F-C64B-4DF9-8C88-935305589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447800" cy="14740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68580</xdr:rowOff>
    </xdr:from>
    <xdr:to>
      <xdr:col>1</xdr:col>
      <xdr:colOff>304800</xdr:colOff>
      <xdr:row>7</xdr:row>
      <xdr:rowOff>79638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EE868E-EC53-D3F7-4A33-4F9AC080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8580"/>
          <a:ext cx="1485900" cy="142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E261-155A-49A6-AB47-08493D26BE51}">
  <sheetPr>
    <pageSetUpPr fitToPage="1"/>
  </sheetPr>
  <dimension ref="A1:AB52"/>
  <sheetViews>
    <sheetView tabSelected="1" topLeftCell="A9" zoomScale="88" zoomScaleNormal="100" workbookViewId="0">
      <selection activeCell="H38" sqref="H38"/>
    </sheetView>
  </sheetViews>
  <sheetFormatPr defaultColWidth="8.77734375" defaultRowHeight="14.4" x14ac:dyDescent="0.3"/>
  <cols>
    <col min="1" max="1" width="18.21875" customWidth="1"/>
    <col min="2" max="2" width="17.21875" customWidth="1"/>
    <col min="4" max="4" width="21.77734375" customWidth="1"/>
    <col min="5" max="5" width="18.21875" customWidth="1"/>
    <col min="6" max="6" width="21.77734375" customWidth="1"/>
    <col min="7" max="7" width="19.21875" bestFit="1" customWidth="1"/>
    <col min="8" max="8" width="16" customWidth="1"/>
    <col min="11" max="11" width="21.44140625" customWidth="1"/>
    <col min="13" max="13" width="20.21875" style="14" hidden="1" customWidth="1"/>
    <col min="14" max="14" width="8.77734375" style="14" hidden="1" customWidth="1"/>
    <col min="15" max="15" width="12" style="14" hidden="1" customWidth="1"/>
    <col min="16" max="18" width="8.77734375" style="14" hidden="1" customWidth="1"/>
    <col min="19" max="19" width="8.77734375" hidden="1" customWidth="1"/>
    <col min="20" max="20" width="19.21875" hidden="1" customWidth="1"/>
    <col min="21" max="28" width="8.77734375" hidden="1" customWidth="1"/>
    <col min="29" max="30" width="8.777343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5" t="s">
        <v>1</v>
      </c>
      <c r="E2" s="85"/>
      <c r="F2" s="85"/>
      <c r="G2" s="111" t="s">
        <v>2</v>
      </c>
      <c r="H2" s="111"/>
      <c r="I2" s="111"/>
      <c r="J2" s="111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6</v>
      </c>
      <c r="C3" s="34">
        <v>48</v>
      </c>
      <c r="D3" s="99" t="str">
        <f>VLOOKUP(C3,'Armies v4'!A1:B92,2,FALSE)</f>
        <v>Later Ottoman Turkish</v>
      </c>
      <c r="E3" s="100"/>
      <c r="F3" s="101"/>
      <c r="G3" s="99">
        <v>1628</v>
      </c>
      <c r="H3" s="100"/>
      <c r="I3" s="100"/>
      <c r="J3" s="101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2</v>
      </c>
      <c r="M3" s="14">
        <f>IF(M50&gt;=6,2,IF(M50&gt;=2,1,0))</f>
        <v>1</v>
      </c>
    </row>
    <row r="4" spans="1:28" ht="10.199999999999999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2" t="s">
        <v>8</v>
      </c>
      <c r="D5" s="76"/>
      <c r="E5" s="76"/>
      <c r="F5" s="38" t="s">
        <v>9</v>
      </c>
      <c r="G5" s="19"/>
      <c r="H5" s="103" t="s">
        <v>10</v>
      </c>
      <c r="I5" s="104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05" t="s">
        <v>142</v>
      </c>
      <c r="D6" s="106"/>
      <c r="E6" s="25" t="s">
        <v>153</v>
      </c>
      <c r="F6" s="25" t="s">
        <v>13</v>
      </c>
      <c r="G6" s="20"/>
      <c r="H6" s="109" t="s">
        <v>14</v>
      </c>
      <c r="I6" s="109"/>
      <c r="J6" s="25">
        <v>2</v>
      </c>
      <c r="K6" s="6">
        <f>J6*1</f>
        <v>2</v>
      </c>
      <c r="N6" s="26"/>
    </row>
    <row r="7" spans="1:28" ht="16.2" thickBot="1" x14ac:dyDescent="0.35">
      <c r="C7" s="107" t="s">
        <v>13</v>
      </c>
      <c r="D7" s="108"/>
      <c r="E7" s="30" t="s">
        <v>13</v>
      </c>
      <c r="F7" s="49" t="str">
        <f>IFERROR(VLOOKUP(F6,Troops!N4:O5,2,FALSE),"0")</f>
        <v>0</v>
      </c>
      <c r="G7" s="21"/>
      <c r="H7" s="110" t="s">
        <v>15</v>
      </c>
      <c r="I7" s="110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6" t="s">
        <v>16</v>
      </c>
      <c r="B9" s="97"/>
      <c r="C9" s="97"/>
      <c r="D9" s="97"/>
      <c r="E9" s="97" t="s">
        <v>17</v>
      </c>
      <c r="F9" s="97"/>
      <c r="G9" s="39"/>
      <c r="H9" s="40" t="s">
        <v>18</v>
      </c>
      <c r="I9" s="85" t="s">
        <v>19</v>
      </c>
      <c r="J9" s="85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82"/>
      <c r="C10" s="82"/>
      <c r="D10" s="82"/>
      <c r="E10" s="84"/>
      <c r="F10" s="84"/>
      <c r="G10" s="84"/>
      <c r="H10" s="55" t="s">
        <v>156</v>
      </c>
      <c r="I10" s="74" t="s">
        <v>13</v>
      </c>
      <c r="J10" s="74"/>
      <c r="K10" s="8">
        <f>VLOOKUP(H10,Troops!$H$3:$I$7,2,FALSE)+VLOOKUP(I10,Troops!$K$3:$L$8,2,FALSE)</f>
        <v>6</v>
      </c>
      <c r="M10" s="28"/>
      <c r="N10" s="28"/>
    </row>
    <row r="11" spans="1:28" ht="16.8" thickTop="1" thickBot="1" x14ac:dyDescent="0.35">
      <c r="A11" s="41" t="s">
        <v>27</v>
      </c>
      <c r="B11" s="75" t="s">
        <v>28</v>
      </c>
      <c r="C11" s="75"/>
      <c r="D11" s="75"/>
      <c r="E11" s="75" t="s">
        <v>29</v>
      </c>
      <c r="F11" s="75"/>
      <c r="G11" s="42" t="s">
        <v>30</v>
      </c>
      <c r="H11" s="43" t="s">
        <v>31</v>
      </c>
      <c r="I11" s="76" t="s">
        <v>12</v>
      </c>
      <c r="J11" s="76"/>
      <c r="K11" s="37" t="s">
        <v>32</v>
      </c>
      <c r="M11" s="28"/>
      <c r="N11" s="28"/>
    </row>
    <row r="12" spans="1:28" x14ac:dyDescent="0.3">
      <c r="A12" s="22">
        <v>1</v>
      </c>
      <c r="B12" s="86" t="s">
        <v>337</v>
      </c>
      <c r="C12" s="87"/>
      <c r="D12" s="88"/>
      <c r="E12" s="89" t="s">
        <v>190</v>
      </c>
      <c r="F12" s="90"/>
      <c r="G12" s="31" t="s">
        <v>13</v>
      </c>
      <c r="H12" s="25" t="s">
        <v>154</v>
      </c>
      <c r="I12" s="91">
        <f t="shared" ref="I12:I20" si="0">IFERROR(R12+T12+V12+X12+Z12+AB12,"-")</f>
        <v>18</v>
      </c>
      <c r="J12" s="92"/>
      <c r="K12" s="6">
        <f>IFERROR(SUM(A12*I12),"N/A")</f>
        <v>18</v>
      </c>
      <c r="M12" s="28">
        <f>VLOOKUP(E12,Troops!$A$3:$G$158,5,FALSE)*A12</f>
        <v>0</v>
      </c>
      <c r="N12" s="28"/>
      <c r="O12" s="14">
        <f>VLOOKUP(E12,Troops!$A$3:$F$158,6,FALSE)</f>
        <v>2</v>
      </c>
      <c r="P12" s="14">
        <f>O12*A12</f>
        <v>2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IFERROR(IF(H12="Elite",VLOOKUP(E12,Troops!$A$3:$D$158,4,FALSE),IF(H12="Mediocre",VLOOKUP(E12,Troops!$A$3:$D$158,2,FALSE),VLOOKUP(E12,Troops!$A$3:$D$158,3,FALSE)))+R12+T12,"-")</f>
        <v>18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>
        <v>1</v>
      </c>
      <c r="B13" s="72" t="s">
        <v>341</v>
      </c>
      <c r="C13" s="83"/>
      <c r="D13" s="73"/>
      <c r="E13" s="93" t="s">
        <v>271</v>
      </c>
      <c r="F13" s="94"/>
      <c r="G13" s="32" t="s">
        <v>13</v>
      </c>
      <c r="H13" s="29" t="s">
        <v>154</v>
      </c>
      <c r="I13" s="70">
        <f t="shared" si="0"/>
        <v>14</v>
      </c>
      <c r="J13" s="71"/>
      <c r="K13" s="9">
        <f t="shared" ref="K13:K20" si="1">IFERROR(SUM(A13*I13),"N/A")</f>
        <v>14</v>
      </c>
      <c r="M13" s="28">
        <f>VLOOKUP(E13,Troops!$A$3:$G$158,5,FALSE)*A13</f>
        <v>0</v>
      </c>
      <c r="N13" s="28"/>
      <c r="O13" s="14">
        <f>VLOOKUP(E13,Troops!$A$3:$F$158,6,FALSE)</f>
        <v>1</v>
      </c>
      <c r="P13" s="14">
        <f t="shared" ref="P13:P20" si="2">O13*A13</f>
        <v>1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IFERROR(IF(H13="Elite",VLOOKUP(E13,Troops!$A$3:$D$158,4,FALSE),IF(H13="Mediocre",VLOOKUP(E13,Troops!$A$3:$D$158,2,FALSE),VLOOKUP(E13,Troops!$A$3:$D$158,3,FALSE)))+R13+T13,"-")</f>
        <v>14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>
        <v>3</v>
      </c>
      <c r="B14" s="72" t="s">
        <v>338</v>
      </c>
      <c r="C14" s="98"/>
      <c r="D14" s="95"/>
      <c r="E14" s="93" t="s">
        <v>256</v>
      </c>
      <c r="F14" s="95"/>
      <c r="G14" s="32" t="s">
        <v>13</v>
      </c>
      <c r="H14" s="29" t="s">
        <v>13</v>
      </c>
      <c r="I14" s="70">
        <f>IFERROR(R14+T14+V14+X14+Z14+AB14,"-")</f>
        <v>9</v>
      </c>
      <c r="J14" s="71"/>
      <c r="K14" s="9">
        <f>IFERROR(SUM(A14*I14),"N/A")</f>
        <v>27</v>
      </c>
      <c r="M14" s="28">
        <f>VLOOKUP(E14,Troops!$A$3:$G$158,5,FALSE)*A14</f>
        <v>0</v>
      </c>
      <c r="N14" s="28"/>
      <c r="O14" s="14">
        <f>VLOOKUP(E14,Troops!$A$3:$F$158,6,FALSE)</f>
        <v>1</v>
      </c>
      <c r="P14" s="14">
        <f>O14*A14</f>
        <v>3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IFERROR(IF(H14="Elite",VLOOKUP(E14,Troops!$A$3:$D$158,4,FALSE),IF(H14="Mediocre",VLOOKUP(E14,Troops!$A$3:$D$158,2,FALSE),VLOOKUP(E14,Troops!$A$3:$D$158,3,FALSE)))+R14+T14,"-")</f>
        <v>9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>
        <v>1</v>
      </c>
      <c r="B15" s="72" t="s">
        <v>339</v>
      </c>
      <c r="C15" s="98"/>
      <c r="D15" s="95"/>
      <c r="E15" s="93" t="s">
        <v>249</v>
      </c>
      <c r="F15" s="94"/>
      <c r="G15" s="32" t="s">
        <v>13</v>
      </c>
      <c r="H15" s="29" t="s">
        <v>13</v>
      </c>
      <c r="I15" s="70">
        <f>IFERROR(R15+T15+V15+X15+Z15+AB15,"-")</f>
        <v>6</v>
      </c>
      <c r="J15" s="71"/>
      <c r="K15" s="9">
        <f>IFERROR(SUM(A15*I15),"N/A")</f>
        <v>6</v>
      </c>
      <c r="M15" s="28">
        <f>VLOOKUP(E15,Troops!$A$3:$G$158,5,FALSE)*A15</f>
        <v>1</v>
      </c>
      <c r="N15" s="28"/>
      <c r="O15" s="14">
        <f>VLOOKUP(E15,Troops!$A$3:$F$158,6,FALSE)</f>
        <v>1</v>
      </c>
      <c r="P15" s="14">
        <f>O15*A15</f>
        <v>1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IFERROR(IF(H15="Elite",VLOOKUP(E15,Troops!$A$3:$D$158,4,FALSE),IF(H15="Mediocre",VLOOKUP(E15,Troops!$A$3:$D$158,2,FALSE),VLOOKUP(E15,Troops!$A$3:$D$158,3,FALSE)))+R15+T15,"-")</f>
        <v>6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>
        <v>1</v>
      </c>
      <c r="B16" s="72" t="s">
        <v>336</v>
      </c>
      <c r="C16" s="83"/>
      <c r="D16" s="73"/>
      <c r="E16" s="93" t="s">
        <v>245</v>
      </c>
      <c r="F16" s="94"/>
      <c r="G16" s="32" t="s">
        <v>13</v>
      </c>
      <c r="H16" s="29" t="s">
        <v>154</v>
      </c>
      <c r="I16" s="70">
        <f t="shared" si="0"/>
        <v>12</v>
      </c>
      <c r="J16" s="71"/>
      <c r="K16" s="9">
        <f t="shared" si="1"/>
        <v>12</v>
      </c>
      <c r="M16" s="28">
        <f>VLOOKUP(E16,Troops!$A$3:$G$158,5,FALSE)*A16</f>
        <v>0</v>
      </c>
      <c r="N16" s="28"/>
      <c r="O16" s="14">
        <f>VLOOKUP(E16,Troops!$A$3:$F$158,6,FALSE)</f>
        <v>1</v>
      </c>
      <c r="P16" s="14">
        <f t="shared" si="2"/>
        <v>1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IFERROR(IF(H16="Elite",VLOOKUP(E16,Troops!$A$3:$D$158,4,FALSE),IF(H16="Mediocre",VLOOKUP(E16,Troops!$A$3:$D$158,2,FALSE),VLOOKUP(E16,Troops!$A$3:$D$158,3,FALSE)))+R16+T16,"-")</f>
        <v>12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>
        <v>1</v>
      </c>
      <c r="B17" s="72" t="s">
        <v>340</v>
      </c>
      <c r="C17" s="83"/>
      <c r="D17" s="73"/>
      <c r="E17" s="93" t="s">
        <v>252</v>
      </c>
      <c r="F17" s="94"/>
      <c r="G17" s="32" t="s">
        <v>13</v>
      </c>
      <c r="H17" s="29" t="s">
        <v>154</v>
      </c>
      <c r="I17" s="70">
        <f t="shared" si="0"/>
        <v>7</v>
      </c>
      <c r="J17" s="71"/>
      <c r="K17" s="9">
        <f t="shared" si="1"/>
        <v>7</v>
      </c>
      <c r="M17" s="28">
        <f>VLOOKUP(E17,Troops!$A$3:$G$158,5,FALSE)*A17</f>
        <v>1</v>
      </c>
      <c r="N17" s="28"/>
      <c r="O17" s="14">
        <f>VLOOKUP(E17,Troops!$A$3:$F$158,6,FALSE)</f>
        <v>1</v>
      </c>
      <c r="P17" s="14">
        <f t="shared" si="2"/>
        <v>1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IFERROR(IF(H17="Elite",VLOOKUP(E17,Troops!$A$3:$D$158,4,FALSE),IF(H17="Mediocre",VLOOKUP(E17,Troops!$A$3:$D$158,2,FALSE),VLOOKUP(E17,Troops!$A$3:$D$158,3,FALSE)))+R17+T17,"-")</f>
        <v>7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>
        <v>1</v>
      </c>
      <c r="B18" s="72" t="s">
        <v>342</v>
      </c>
      <c r="C18" s="83"/>
      <c r="D18" s="73"/>
      <c r="E18" s="93" t="s">
        <v>167</v>
      </c>
      <c r="F18" s="94"/>
      <c r="G18" s="32" t="s">
        <v>13</v>
      </c>
      <c r="H18" s="29" t="s">
        <v>131</v>
      </c>
      <c r="I18" s="70">
        <f t="shared" si="0"/>
        <v>7</v>
      </c>
      <c r="J18" s="71"/>
      <c r="K18" s="9">
        <f t="shared" si="1"/>
        <v>7</v>
      </c>
      <c r="M18" s="28">
        <f>VLOOKUP(E18,Troops!$A$3:$G$158,5,FALSE)*A18</f>
        <v>0</v>
      </c>
      <c r="N18" s="28"/>
      <c r="O18" s="14">
        <f>VLOOKUP(E18,Troops!$A$3:$F$158,6,FALSE)</f>
        <v>2</v>
      </c>
      <c r="P18" s="14">
        <f t="shared" si="2"/>
        <v>2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IFERROR(IF(H18="Elite",VLOOKUP(E18,Troops!$A$3:$D$158,4,FALSE),IF(H18="Mediocre",VLOOKUP(E18,Troops!$A$3:$D$158,2,FALSE),VLOOKUP(E18,Troops!$A$3:$D$158,3,FALSE)))+R18+T18,"-")</f>
        <v>7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72"/>
      <c r="C19" s="83"/>
      <c r="D19" s="73"/>
      <c r="E19" s="93" t="s">
        <v>13</v>
      </c>
      <c r="F19" s="94"/>
      <c r="G19" s="32" t="s">
        <v>13</v>
      </c>
      <c r="H19" s="29" t="s">
        <v>13</v>
      </c>
      <c r="I19" s="70">
        <f t="shared" si="0"/>
        <v>0</v>
      </c>
      <c r="J19" s="71"/>
      <c r="K19" s="9">
        <f t="shared" si="1"/>
        <v>0</v>
      </c>
      <c r="M19" s="28">
        <f>VLOOKUP(E19,Troops!$A$3:$G$158,5,FALSE)*A19</f>
        <v>0</v>
      </c>
      <c r="N19" s="28"/>
      <c r="O19" s="14">
        <f>VLOOKUP(E19,Troops!$A$3:$F$158,6,FALSE)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IFERROR(IF(H19="Elite",VLOOKUP(E19,Troops!$A$3:$D$158,4,FALSE),IF(H19="Mediocre",VLOOKUP(E19,Troops!$A$3:$D$158,2,FALSE),VLOOKUP(E19,Troops!$A$3:$D$158,3,FALSE)))+R19+T19,"-")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116"/>
      <c r="C20" s="117"/>
      <c r="D20" s="118"/>
      <c r="E20" s="99" t="s">
        <v>13</v>
      </c>
      <c r="F20" s="101"/>
      <c r="G20" s="33" t="s">
        <v>13</v>
      </c>
      <c r="H20" s="30" t="s">
        <v>13</v>
      </c>
      <c r="I20" s="79">
        <f t="shared" si="0"/>
        <v>0</v>
      </c>
      <c r="J20" s="80"/>
      <c r="K20" s="10">
        <f t="shared" si="1"/>
        <v>0</v>
      </c>
      <c r="M20" s="28">
        <f>VLOOKUP(E20,Troops!$A$3:$G$158,5,FALSE)*A20</f>
        <v>0</v>
      </c>
      <c r="N20" s="28"/>
      <c r="O20" s="14">
        <f>VLOOKUP(E20,Troops!$A$3:$F$158,6,FALSE)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IFERROR(IF(H20="Elite",VLOOKUP(E20,Troops!$A$3:$D$158,4,FALSE),IF(H20="Mediocre",VLOOKUP(E20,Troops!$A$3:$D$158,2,FALSE),VLOOKUP(E20,Troops!$A$3:$D$158,3,FALSE)))+R20+T20,"-")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SUM(P$12:P$20)</f>
        <v>11</v>
      </c>
      <c r="B21" s="114"/>
      <c r="C21" s="115"/>
      <c r="D21" s="115"/>
      <c r="E21" s="115"/>
      <c r="F21" s="115"/>
      <c r="G21" s="115"/>
      <c r="H21" s="115"/>
      <c r="I21" s="115"/>
      <c r="J21" s="115"/>
      <c r="K21" s="45">
        <f>SUM(K12:K20)+K10</f>
        <v>97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6" t="s">
        <v>33</v>
      </c>
      <c r="B23" s="97"/>
      <c r="C23" s="97"/>
      <c r="D23" s="97"/>
      <c r="E23" s="97" t="s">
        <v>17</v>
      </c>
      <c r="F23" s="97"/>
      <c r="G23" s="39"/>
      <c r="H23" s="40" t="s">
        <v>18</v>
      </c>
      <c r="I23" s="85" t="s">
        <v>19</v>
      </c>
      <c r="J23" s="85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82"/>
      <c r="C24" s="82"/>
      <c r="D24" s="82"/>
      <c r="E24" s="84"/>
      <c r="F24" s="84"/>
      <c r="G24" s="84"/>
      <c r="H24" s="55" t="s">
        <v>150</v>
      </c>
      <c r="I24" s="74" t="s">
        <v>13</v>
      </c>
      <c r="J24" s="74"/>
      <c r="K24" s="8">
        <f>VLOOKUP(H24,Troops!$H$3:$I$7,2,FALSE)+VLOOKUP(I24,Troops!$K$3:$L$8,2,FALSE)</f>
        <v>3</v>
      </c>
      <c r="M24" s="28"/>
      <c r="N24" s="28"/>
    </row>
    <row r="25" spans="1:28" ht="16.8" thickTop="1" thickBot="1" x14ac:dyDescent="0.35">
      <c r="A25" s="41" t="s">
        <v>27</v>
      </c>
      <c r="B25" s="75" t="s">
        <v>28</v>
      </c>
      <c r="C25" s="75"/>
      <c r="D25" s="75"/>
      <c r="E25" s="75" t="s">
        <v>29</v>
      </c>
      <c r="F25" s="75"/>
      <c r="G25" s="42" t="s">
        <v>30</v>
      </c>
      <c r="H25" s="43" t="s">
        <v>31</v>
      </c>
      <c r="I25" s="85" t="s">
        <v>12</v>
      </c>
      <c r="J25" s="85"/>
      <c r="K25" s="37" t="s">
        <v>32</v>
      </c>
      <c r="M25" s="28"/>
      <c r="N25" s="28"/>
    </row>
    <row r="26" spans="1:28" x14ac:dyDescent="0.3">
      <c r="A26" s="22">
        <v>1</v>
      </c>
      <c r="B26" s="86" t="s">
        <v>337</v>
      </c>
      <c r="C26" s="87"/>
      <c r="D26" s="88"/>
      <c r="E26" s="86" t="s">
        <v>190</v>
      </c>
      <c r="F26" s="88"/>
      <c r="G26" s="31" t="s">
        <v>13</v>
      </c>
      <c r="H26" s="25" t="s">
        <v>154</v>
      </c>
      <c r="I26" s="91">
        <f t="shared" ref="I26:I34" si="3">IFERROR(R26+T26+V26+X26+Z26+AB26,"-")</f>
        <v>18</v>
      </c>
      <c r="J26" s="92"/>
      <c r="K26" s="6">
        <f>IFERROR(SUM(A26*I26),"N/A")</f>
        <v>18</v>
      </c>
      <c r="M26" s="28">
        <f>VLOOKUP(E26,Troops!$A$3:$G$158,5,FALSE)*A26</f>
        <v>0</v>
      </c>
      <c r="N26" s="28"/>
      <c r="O26" s="14">
        <f>VLOOKUP(E26,Troops!$A$3:$F$158,6,FALSE)</f>
        <v>2</v>
      </c>
      <c r="P26" s="14">
        <f>O26*A26</f>
        <v>2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IFERROR(IF(H26="Elite",VLOOKUP(E26,Troops!$A$3:$D$158,4,FALSE),IF(H26="Mediocre",VLOOKUP(E26,Troops!$A$3:$D$158,2,FALSE),VLOOKUP(E26,Troops!$A$3:$D$158,3,FALSE)))+R26+T26,"-")</f>
        <v>18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>
        <v>2</v>
      </c>
      <c r="B27" s="72" t="s">
        <v>335</v>
      </c>
      <c r="C27" s="83"/>
      <c r="D27" s="73"/>
      <c r="E27" s="72" t="s">
        <v>190</v>
      </c>
      <c r="F27" s="73"/>
      <c r="G27" s="32" t="s">
        <v>13</v>
      </c>
      <c r="H27" s="29" t="s">
        <v>13</v>
      </c>
      <c r="I27" s="70">
        <f t="shared" si="3"/>
        <v>15</v>
      </c>
      <c r="J27" s="71"/>
      <c r="K27" s="9">
        <f t="shared" ref="K27:K34" si="4">IFERROR(SUM(A27*I27),"N/A")</f>
        <v>30</v>
      </c>
      <c r="M27" s="28">
        <f>VLOOKUP(E27,Troops!$A$3:$G$158,5,FALSE)*A27</f>
        <v>0</v>
      </c>
      <c r="N27" s="28"/>
      <c r="O27" s="14">
        <f>VLOOKUP(E27,Troops!$A$3:$F$158,6,FALSE)</f>
        <v>2</v>
      </c>
      <c r="P27" s="14">
        <f t="shared" ref="P27:P34" si="5">O27*A27</f>
        <v>4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IFERROR(IF(H27="Elite",VLOOKUP(E27,Troops!$A$3:$D$158,4,FALSE),IF(H27="Mediocre",VLOOKUP(E27,Troops!$A$3:$D$158,2,FALSE),VLOOKUP(E27,Troops!$A$3:$D$158,3,FALSE)))+R27+T27,"-")</f>
        <v>15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>
        <v>1</v>
      </c>
      <c r="B28" s="72" t="s">
        <v>336</v>
      </c>
      <c r="C28" s="83"/>
      <c r="D28" s="73"/>
      <c r="E28" s="72" t="s">
        <v>245</v>
      </c>
      <c r="F28" s="95"/>
      <c r="G28" s="32" t="s">
        <v>13</v>
      </c>
      <c r="H28" s="29" t="s">
        <v>154</v>
      </c>
      <c r="I28" s="70">
        <f>IFERROR(R28+T28+V28+X28+Z28+AB28,"-")</f>
        <v>12</v>
      </c>
      <c r="J28" s="71"/>
      <c r="K28" s="9">
        <f>IFERROR(SUM(A28*I28),"N/A")</f>
        <v>12</v>
      </c>
      <c r="M28" s="28">
        <f>VLOOKUP(E28,Troops!$A$3:$G$158,5,FALSE)*A28</f>
        <v>0</v>
      </c>
      <c r="N28" s="28"/>
      <c r="O28" s="14">
        <f>VLOOKUP(E28,Troops!$A$3:$F$158,6,FALSE)</f>
        <v>1</v>
      </c>
      <c r="P28" s="14">
        <f>O28*A28</f>
        <v>1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IFERROR(IF(H28="Elite",VLOOKUP(E28,Troops!$A$3:$D$158,4,FALSE),IF(H28="Mediocre",VLOOKUP(E28,Troops!$A$3:$D$158,2,FALSE),VLOOKUP(E28,Troops!$A$3:$D$158,3,FALSE)))+R28+T28,"-")</f>
        <v>12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>
        <v>1</v>
      </c>
      <c r="B29" s="72" t="s">
        <v>338</v>
      </c>
      <c r="C29" s="83"/>
      <c r="D29" s="73"/>
      <c r="E29" s="72" t="s">
        <v>256</v>
      </c>
      <c r="F29" s="95"/>
      <c r="G29" s="32" t="s">
        <v>13</v>
      </c>
      <c r="H29" s="29" t="s">
        <v>13</v>
      </c>
      <c r="I29" s="70">
        <f>IFERROR(R29+T29+V29+X29+Z29+AB29,"-")</f>
        <v>9</v>
      </c>
      <c r="J29" s="71"/>
      <c r="K29" s="9">
        <f>IFERROR(SUM(A29*I29),"N/A")</f>
        <v>9</v>
      </c>
      <c r="M29" s="28">
        <f>VLOOKUP(E29,Troops!$A$3:$G$158,5,FALSE)*A29</f>
        <v>0</v>
      </c>
      <c r="N29" s="28"/>
      <c r="O29" s="14">
        <f>VLOOKUP(E29,Troops!$A$3:$F$158,6,FALSE)</f>
        <v>1</v>
      </c>
      <c r="P29" s="14">
        <f>O29*A29</f>
        <v>1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IFERROR(IF(H29="Elite",VLOOKUP(E29,Troops!$A$3:$D$158,4,FALSE),IF(H29="Mediocre",VLOOKUP(E29,Troops!$A$3:$D$158,2,FALSE),VLOOKUP(E29,Troops!$A$3:$D$158,3,FALSE)))+R29+T29,"-")</f>
        <v>9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>
        <v>1</v>
      </c>
      <c r="B30" s="72" t="s">
        <v>340</v>
      </c>
      <c r="C30" s="83"/>
      <c r="D30" s="73"/>
      <c r="E30" s="72" t="s">
        <v>252</v>
      </c>
      <c r="F30" s="73"/>
      <c r="G30" s="32" t="s">
        <v>13</v>
      </c>
      <c r="H30" s="29" t="s">
        <v>154</v>
      </c>
      <c r="I30" s="70">
        <f t="shared" si="3"/>
        <v>7</v>
      </c>
      <c r="J30" s="71"/>
      <c r="K30" s="9">
        <f t="shared" si="4"/>
        <v>7</v>
      </c>
      <c r="M30" s="28">
        <f>VLOOKUP(E30,Troops!$A$3:$G$158,5,FALSE)*A30</f>
        <v>1</v>
      </c>
      <c r="N30" s="28"/>
      <c r="O30" s="14">
        <f>VLOOKUP(E30,Troops!$A$3:$F$158,6,FALSE)</f>
        <v>1</v>
      </c>
      <c r="P30" s="14">
        <f t="shared" si="5"/>
        <v>1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IFERROR(IF(H30="Elite",VLOOKUP(E30,Troops!$A$3:$D$158,4,FALSE),IF(H30="Mediocre",VLOOKUP(E30,Troops!$A$3:$D$158,2,FALSE),VLOOKUP(E30,Troops!$A$3:$D$158,3,FALSE)))+R30+T30,"-")</f>
        <v>7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72"/>
      <c r="C31" s="83"/>
      <c r="D31" s="73"/>
      <c r="E31" s="72" t="s">
        <v>13</v>
      </c>
      <c r="F31" s="73"/>
      <c r="G31" s="32" t="s">
        <v>13</v>
      </c>
      <c r="H31" s="29" t="s">
        <v>13</v>
      </c>
      <c r="I31" s="70">
        <f t="shared" si="3"/>
        <v>0</v>
      </c>
      <c r="J31" s="71"/>
      <c r="K31" s="9">
        <f t="shared" si="4"/>
        <v>0</v>
      </c>
      <c r="M31" s="28">
        <f>VLOOKUP(E31,Troops!$A$3:$G$158,5,FALSE)*A31</f>
        <v>0</v>
      </c>
      <c r="N31" s="28"/>
      <c r="O31" s="14">
        <f>VLOOKUP(E31,Troops!$A$3:$F$158,6,FALSE)</f>
        <v>0</v>
      </c>
      <c r="P31" s="14">
        <f t="shared" si="5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IFERROR(IF(H31="Elite",VLOOKUP(E31,Troops!$A$3:$D$158,4,FALSE),IF(H31="Mediocre",VLOOKUP(E31,Troops!$A$3:$D$158,2,FALSE),VLOOKUP(E31,Troops!$A$3:$D$158,3,FALSE)))+R31+T31,"-")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72"/>
      <c r="C32" s="83"/>
      <c r="D32" s="73"/>
      <c r="E32" s="72" t="s">
        <v>13</v>
      </c>
      <c r="F32" s="73"/>
      <c r="G32" s="32" t="s">
        <v>13</v>
      </c>
      <c r="H32" s="29" t="s">
        <v>13</v>
      </c>
      <c r="I32" s="70">
        <f t="shared" si="3"/>
        <v>0</v>
      </c>
      <c r="J32" s="71"/>
      <c r="K32" s="9">
        <f t="shared" si="4"/>
        <v>0</v>
      </c>
      <c r="M32" s="28">
        <f>VLOOKUP(E32,Troops!$A$3:$G$158,5,FALSE)*A32</f>
        <v>0</v>
      </c>
      <c r="N32" s="28"/>
      <c r="O32" s="14">
        <f>VLOOKUP(E32,Troops!$A$3:$F$158,6,FALSE)</f>
        <v>0</v>
      </c>
      <c r="P32" s="14">
        <f t="shared" si="5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IFERROR(IF(H32="Elite",VLOOKUP(E32,Troops!$A$3:$D$158,4,FALSE),IF(H32="Mediocre",VLOOKUP(E32,Troops!$A$3:$D$158,2,FALSE),VLOOKUP(E32,Troops!$A$3:$D$158,3,FALSE)))+R32+T32,"-")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72"/>
      <c r="C33" s="83"/>
      <c r="D33" s="73"/>
      <c r="E33" s="72" t="s">
        <v>13</v>
      </c>
      <c r="F33" s="73"/>
      <c r="G33" s="32" t="s">
        <v>13</v>
      </c>
      <c r="H33" s="29" t="s">
        <v>13</v>
      </c>
      <c r="I33" s="70">
        <f t="shared" si="3"/>
        <v>0</v>
      </c>
      <c r="J33" s="71"/>
      <c r="K33" s="9">
        <f t="shared" si="4"/>
        <v>0</v>
      </c>
      <c r="M33" s="28">
        <f>VLOOKUP(E33,Troops!$A$3:$G$158,5,FALSE)*A33</f>
        <v>0</v>
      </c>
      <c r="N33" s="28"/>
      <c r="O33" s="14">
        <f>VLOOKUP(E33,Troops!$A$3:$F$158,6,FALSE)</f>
        <v>0</v>
      </c>
      <c r="P33" s="14">
        <f t="shared" si="5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IFERROR(IF(H33="Elite",VLOOKUP(E33,Troops!$A$3:$D$158,4,FALSE),IF(H33="Mediocre",VLOOKUP(E33,Troops!$A$3:$D$158,2,FALSE),VLOOKUP(E33,Troops!$A$3:$D$158,3,FALSE)))+R33+T33,"-")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77"/>
      <c r="C34" s="112"/>
      <c r="D34" s="78"/>
      <c r="E34" s="77" t="s">
        <v>13</v>
      </c>
      <c r="F34" s="78"/>
      <c r="G34" s="63" t="s">
        <v>13</v>
      </c>
      <c r="H34" s="64" t="s">
        <v>13</v>
      </c>
      <c r="I34" s="79">
        <f t="shared" si="3"/>
        <v>0</v>
      </c>
      <c r="J34" s="80"/>
      <c r="K34" s="10">
        <f t="shared" si="4"/>
        <v>0</v>
      </c>
      <c r="M34" s="28">
        <f>VLOOKUP(E34,Troops!$A$3:$G$158,5,FALSE)*A34</f>
        <v>0</v>
      </c>
      <c r="N34" s="28"/>
      <c r="O34" s="14">
        <f>VLOOKUP(E34,Troops!$A$3:$F$158,6,FALSE)</f>
        <v>0</v>
      </c>
      <c r="P34" s="14">
        <f t="shared" si="5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IFERROR(IF(H34="Elite",VLOOKUP(E34,Troops!$A$3:$D$158,4,FALSE),IF(H34="Mediocre",VLOOKUP(E34,Troops!$A$3:$D$158,2,FALSE),VLOOKUP(E34,Troops!$A$3:$D$158,3,FALSE)))+R34+T34,"-")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f>SUM(P$26:P$34)</f>
        <v>9</v>
      </c>
      <c r="B35" s="75"/>
      <c r="C35" s="81"/>
      <c r="D35" s="81"/>
      <c r="E35" s="81"/>
      <c r="F35" s="81"/>
      <c r="G35" s="81"/>
      <c r="H35" s="81"/>
      <c r="I35" s="81"/>
      <c r="J35" s="81"/>
      <c r="K35" s="45">
        <f>SUM(K26:K34)+K24</f>
        <v>79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6" t="s">
        <v>34</v>
      </c>
      <c r="B37" s="97"/>
      <c r="C37" s="97"/>
      <c r="D37" s="97"/>
      <c r="E37" s="97" t="s">
        <v>17</v>
      </c>
      <c r="F37" s="97"/>
      <c r="G37" s="39"/>
      <c r="H37" s="40" t="s">
        <v>18</v>
      </c>
      <c r="I37" s="85" t="s">
        <v>19</v>
      </c>
      <c r="J37" s="85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82"/>
      <c r="C38" s="82"/>
      <c r="D38" s="82"/>
      <c r="E38" s="84" t="s">
        <v>343</v>
      </c>
      <c r="F38" s="84"/>
      <c r="G38" s="84"/>
      <c r="H38" s="55" t="s">
        <v>132</v>
      </c>
      <c r="I38" s="74" t="s">
        <v>145</v>
      </c>
      <c r="J38" s="74"/>
      <c r="K38" s="4">
        <f>VLOOKUP(H38,Troops!$H$3:$I$7,2,FALSE)+VLOOKUP(I38,Troops!$K$3:$L$8,2,FALSE)</f>
        <v>-3</v>
      </c>
      <c r="M38" s="28"/>
      <c r="N38" s="28"/>
    </row>
    <row r="39" spans="1:28" ht="16.8" thickTop="1" thickBot="1" x14ac:dyDescent="0.35">
      <c r="A39" s="41" t="s">
        <v>27</v>
      </c>
      <c r="B39" s="75" t="s">
        <v>28</v>
      </c>
      <c r="C39" s="75"/>
      <c r="D39" s="75"/>
      <c r="E39" s="75" t="s">
        <v>29</v>
      </c>
      <c r="F39" s="75"/>
      <c r="G39" s="42" t="s">
        <v>30</v>
      </c>
      <c r="H39" s="43" t="s">
        <v>31</v>
      </c>
      <c r="I39" s="76" t="s">
        <v>12</v>
      </c>
      <c r="J39" s="76"/>
      <c r="K39" s="37" t="s">
        <v>32</v>
      </c>
      <c r="M39" s="28"/>
      <c r="N39" s="28"/>
    </row>
    <row r="40" spans="1:28" x14ac:dyDescent="0.3">
      <c r="A40" s="22">
        <v>1</v>
      </c>
      <c r="B40" s="86" t="s">
        <v>332</v>
      </c>
      <c r="C40" s="87"/>
      <c r="D40" s="88"/>
      <c r="E40" s="89" t="s">
        <v>255</v>
      </c>
      <c r="F40" s="90"/>
      <c r="G40" s="31" t="s">
        <v>13</v>
      </c>
      <c r="H40" s="25" t="s">
        <v>13</v>
      </c>
      <c r="I40" s="91">
        <f t="shared" ref="I40:I48" si="6">IFERROR(R40+T40+V40+X40+Z40+AB40,"-")</f>
        <v>9</v>
      </c>
      <c r="J40" s="92"/>
      <c r="K40" s="6">
        <f>IFERROR(SUM(A40*I40),"N/A")</f>
        <v>9</v>
      </c>
      <c r="M40" s="28">
        <f>VLOOKUP(E40,Troops!$A$3:$G$158,5,FALSE)*A40</f>
        <v>0</v>
      </c>
      <c r="N40" s="28"/>
      <c r="O40" s="14">
        <f>VLOOKUP(E40,Troops!$A$3:$F$158,6,FALSE)</f>
        <v>1</v>
      </c>
      <c r="P40" s="14">
        <f>O40*A40</f>
        <v>1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IFERROR(IF(H40="Elite",VLOOKUP(E40,Troops!$A$3:$D$158,4,FALSE),IF(H40="Mediocre",VLOOKUP(E40,Troops!$A$3:$D$158,2,FALSE),VLOOKUP(E40,Troops!$A$3:$D$158,3,FALSE)))+R40+T40,"-")</f>
        <v>9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>
        <v>1</v>
      </c>
      <c r="B41" s="72" t="s">
        <v>332</v>
      </c>
      <c r="C41" s="83"/>
      <c r="D41" s="73"/>
      <c r="E41" s="93" t="s">
        <v>246</v>
      </c>
      <c r="F41" s="94"/>
      <c r="G41" s="32" t="s">
        <v>13</v>
      </c>
      <c r="H41" s="29" t="s">
        <v>13</v>
      </c>
      <c r="I41" s="70">
        <f t="shared" si="6"/>
        <v>6</v>
      </c>
      <c r="J41" s="71"/>
      <c r="K41" s="9">
        <f t="shared" ref="K41:K48" si="7">IFERROR(SUM(A41*I41),"N/A")</f>
        <v>6</v>
      </c>
      <c r="M41" s="28">
        <f>VLOOKUP(E41,Troops!$A$3:$G$158,5,FALSE)*A41</f>
        <v>1</v>
      </c>
      <c r="N41" s="28"/>
      <c r="O41" s="14">
        <f>VLOOKUP(E41,Troops!$A$3:$F$158,6,FALSE)</f>
        <v>1</v>
      </c>
      <c r="P41" s="14">
        <f t="shared" ref="P41:P48" si="8">O41*A41</f>
        <v>1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IFERROR(IF(H41="Elite",VLOOKUP(E41,Troops!$A$3:$D$158,4,FALSE),IF(H41="Mediocre",VLOOKUP(E41,Troops!$A$3:$D$158,2,FALSE),VLOOKUP(E41,Troops!$A$3:$D$158,3,FALSE)))+R41+T41,"-")</f>
        <v>6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>
        <v>1</v>
      </c>
      <c r="B42" s="72" t="s">
        <v>334</v>
      </c>
      <c r="C42" s="83"/>
      <c r="D42" s="73"/>
      <c r="E42" s="93" t="s">
        <v>227</v>
      </c>
      <c r="F42" s="95"/>
      <c r="G42" s="32" t="s">
        <v>13</v>
      </c>
      <c r="H42" s="29" t="s">
        <v>13</v>
      </c>
      <c r="I42" s="70">
        <f>IFERROR(R42+T42+V42+X42+Z42+AB42,"-")</f>
        <v>20</v>
      </c>
      <c r="J42" s="71"/>
      <c r="K42" s="9">
        <f t="shared" si="7"/>
        <v>20</v>
      </c>
      <c r="M42" s="28">
        <f>VLOOKUP(E42,Troops!$A$3:$G$158,5,FALSE)*A42</f>
        <v>0</v>
      </c>
      <c r="N42" s="28"/>
      <c r="O42" s="14">
        <f>VLOOKUP(E42,Troops!$A$3:$F$158,6,FALSE)</f>
        <v>2</v>
      </c>
      <c r="P42" s="14">
        <f>O42*A42</f>
        <v>2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IFERROR(IF(H42="Elite",VLOOKUP(E42,Troops!$A$3:$D$158,4,FALSE),IF(H42="Mediocre",VLOOKUP(E42,Troops!$A$3:$D$158,2,FALSE),VLOOKUP(E42,Troops!$A$3:$D$158,3,FALSE)))+R42+T42,"-")</f>
        <v>20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>
        <v>1</v>
      </c>
      <c r="B43" s="72" t="s">
        <v>333</v>
      </c>
      <c r="C43" s="83"/>
      <c r="D43" s="73"/>
      <c r="E43" s="93" t="s">
        <v>244</v>
      </c>
      <c r="F43" s="95"/>
      <c r="G43" s="32" t="s">
        <v>13</v>
      </c>
      <c r="H43" s="29" t="s">
        <v>13</v>
      </c>
      <c r="I43" s="70">
        <f>IFERROR(R43+T43+V43+X43+Z43+AB43,"-")</f>
        <v>10</v>
      </c>
      <c r="J43" s="71"/>
      <c r="K43" s="9">
        <f t="shared" si="7"/>
        <v>10</v>
      </c>
      <c r="M43" s="28">
        <f>VLOOKUP(E43,Troops!$A$3:$G$158,5,FALSE)*A43</f>
        <v>0</v>
      </c>
      <c r="N43" s="28"/>
      <c r="O43" s="14">
        <f>VLOOKUP(E43,Troops!$A$3:$F$158,6,FALSE)</f>
        <v>1</v>
      </c>
      <c r="P43" s="14">
        <f>O43*A43</f>
        <v>1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IFERROR(IF(H43="Elite",VLOOKUP(E43,Troops!$A$3:$D$158,4,FALSE),IF(H43="Mediocre",VLOOKUP(E43,Troops!$A$3:$D$158,2,FALSE),VLOOKUP(E43,Troops!$A$3:$D$158,3,FALSE)))+R43+T43,"-")</f>
        <v>10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72"/>
      <c r="C44" s="83"/>
      <c r="D44" s="73"/>
      <c r="E44" s="93" t="s">
        <v>13</v>
      </c>
      <c r="F44" s="94"/>
      <c r="G44" s="32" t="s">
        <v>13</v>
      </c>
      <c r="H44" s="29" t="s">
        <v>13</v>
      </c>
      <c r="I44" s="70">
        <f t="shared" si="6"/>
        <v>0</v>
      </c>
      <c r="J44" s="71"/>
      <c r="K44" s="9">
        <f t="shared" si="7"/>
        <v>0</v>
      </c>
      <c r="M44" s="28">
        <f>VLOOKUP(E44,Troops!$A$3:$G$158,5,FALSE)*A44</f>
        <v>0</v>
      </c>
      <c r="N44" s="28"/>
      <c r="O44" s="14">
        <f>VLOOKUP(E44,Troops!$A$3:$F$158,6,FALSE)</f>
        <v>0</v>
      </c>
      <c r="P44" s="14">
        <f t="shared" si="8"/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IFERROR(IF(H44="Elite",VLOOKUP(E44,Troops!$A$3:$D$158,4,FALSE),IF(H44="Mediocre",VLOOKUP(E44,Troops!$A$3:$D$158,2,FALSE),VLOOKUP(E44,Troops!$A$3:$D$158,3,FALSE)))+R44+T44,"-")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72"/>
      <c r="C45" s="83"/>
      <c r="D45" s="73"/>
      <c r="E45" s="93" t="s">
        <v>13</v>
      </c>
      <c r="F45" s="94"/>
      <c r="G45" s="32" t="s">
        <v>13</v>
      </c>
      <c r="H45" s="29" t="s">
        <v>13</v>
      </c>
      <c r="I45" s="70">
        <f t="shared" si="6"/>
        <v>0</v>
      </c>
      <c r="J45" s="71"/>
      <c r="K45" s="9">
        <f t="shared" si="7"/>
        <v>0</v>
      </c>
      <c r="M45" s="28">
        <f>VLOOKUP(E45,Troops!$A$3:$G$158,5,FALSE)*A45</f>
        <v>0</v>
      </c>
      <c r="N45" s="28"/>
      <c r="O45" s="14">
        <f>VLOOKUP(E45,Troops!$A$3:$F$158,6,FALSE)</f>
        <v>0</v>
      </c>
      <c r="P45" s="14">
        <f t="shared" si="8"/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IFERROR(IF(H45="Elite",VLOOKUP(E45,Troops!$A$3:$D$158,4,FALSE),IF(H45="Mediocre",VLOOKUP(E45,Troops!$A$3:$D$158,2,FALSE),VLOOKUP(E45,Troops!$A$3:$D$158,3,FALSE)))+R45+T45,"-")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72"/>
      <c r="C46" s="83"/>
      <c r="D46" s="73"/>
      <c r="E46" s="93" t="s">
        <v>13</v>
      </c>
      <c r="F46" s="94"/>
      <c r="G46" s="32" t="s">
        <v>13</v>
      </c>
      <c r="H46" s="29" t="s">
        <v>13</v>
      </c>
      <c r="I46" s="70">
        <f t="shared" si="6"/>
        <v>0</v>
      </c>
      <c r="J46" s="71"/>
      <c r="K46" s="9">
        <f t="shared" si="7"/>
        <v>0</v>
      </c>
      <c r="M46" s="28">
        <f>VLOOKUP(E46,Troops!$A$3:$G$158,5,FALSE)*A46</f>
        <v>0</v>
      </c>
      <c r="N46" s="28"/>
      <c r="O46" s="14">
        <f>VLOOKUP(E46,Troops!$A$3:$F$158,6,FALSE)</f>
        <v>0</v>
      </c>
      <c r="P46" s="14">
        <f t="shared" si="8"/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IFERROR(IF(H46="Elite",VLOOKUP(E46,Troops!$A$3:$D$158,4,FALSE),IF(H46="Mediocre",VLOOKUP(E46,Troops!$A$3:$D$158,2,FALSE),VLOOKUP(E46,Troops!$A$3:$D$158,3,FALSE)))+R46+T46,"-")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72"/>
      <c r="C47" s="83"/>
      <c r="D47" s="73"/>
      <c r="E47" s="93" t="s">
        <v>13</v>
      </c>
      <c r="F47" s="94"/>
      <c r="G47" s="32" t="s">
        <v>13</v>
      </c>
      <c r="H47" s="29" t="s">
        <v>13</v>
      </c>
      <c r="I47" s="70">
        <f t="shared" si="6"/>
        <v>0</v>
      </c>
      <c r="J47" s="71"/>
      <c r="K47" s="9">
        <f t="shared" si="7"/>
        <v>0</v>
      </c>
      <c r="M47" s="28">
        <f>VLOOKUP(E47,Troops!$A$3:$G$158,5,FALSE)*A47</f>
        <v>0</v>
      </c>
      <c r="N47" s="28"/>
      <c r="O47" s="14">
        <f>VLOOKUP(E47,Troops!$A$3:$F$158,6,FALSE)</f>
        <v>0</v>
      </c>
      <c r="P47" s="14">
        <f t="shared" si="8"/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IFERROR(IF(H47="Elite",VLOOKUP(E47,Troops!$A$3:$D$158,4,FALSE),IF(H47="Mediocre",VLOOKUP(E47,Troops!$A$3:$D$158,2,FALSE),VLOOKUP(E47,Troops!$A$3:$D$158,3,FALSE)))+R47+T47,"-")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116"/>
      <c r="C48" s="117"/>
      <c r="D48" s="118"/>
      <c r="E48" s="99" t="s">
        <v>13</v>
      </c>
      <c r="F48" s="101"/>
      <c r="G48" s="33" t="s">
        <v>13</v>
      </c>
      <c r="H48" s="30" t="s">
        <v>13</v>
      </c>
      <c r="I48" s="79">
        <f t="shared" si="6"/>
        <v>0</v>
      </c>
      <c r="J48" s="80"/>
      <c r="K48" s="10">
        <f t="shared" si="7"/>
        <v>0</v>
      </c>
      <c r="M48" s="28">
        <f>VLOOKUP(E48,Troops!$A$3:$G$158,5,FALSE)*A48</f>
        <v>0</v>
      </c>
      <c r="N48" s="28"/>
      <c r="O48" s="14">
        <f>VLOOKUP(E48,Troops!$A$3:$F$158,6,FALSE)</f>
        <v>0</v>
      </c>
      <c r="P48" s="14">
        <f t="shared" si="8"/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IFERROR(IF(H48="Elite",VLOOKUP(E48,Troops!$A$3:$D$158,4,FALSE),IF(H48="Mediocre",VLOOKUP(E48,Troops!$A$3:$D$158,2,FALSE),VLOOKUP(E48,Troops!$A$3:$D$158,3,FALSE)))+R48+T48,"-")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14" ht="16.8" thickTop="1" thickBot="1" x14ac:dyDescent="0.35">
      <c r="A49" s="44">
        <f>SUM(P$40:P$48)</f>
        <v>5</v>
      </c>
      <c r="B49" s="75"/>
      <c r="C49" s="119"/>
      <c r="D49" s="119"/>
      <c r="E49" s="119"/>
      <c r="F49" s="119"/>
      <c r="G49" s="119"/>
      <c r="H49" s="119"/>
      <c r="I49" s="119"/>
      <c r="J49" s="119"/>
      <c r="K49" s="45">
        <f>SUM(K40:K48)+K38</f>
        <v>42</v>
      </c>
      <c r="M49" s="28"/>
      <c r="N49" s="28"/>
    </row>
    <row r="50" spans="1:14" ht="8.1" customHeight="1" thickTop="1" thickBot="1" x14ac:dyDescent="0.35">
      <c r="M50" s="28">
        <f>SUM(M12:M48)</f>
        <v>4</v>
      </c>
      <c r="N50" s="28"/>
    </row>
    <row r="51" spans="1:14" ht="16.8" thickTop="1" thickBot="1" x14ac:dyDescent="0.35">
      <c r="A51" s="46">
        <f>SUM(A21+A35+A49+M5)</f>
        <v>25</v>
      </c>
      <c r="B51" s="113" t="s">
        <v>35</v>
      </c>
      <c r="C51" s="113"/>
      <c r="D51" s="113"/>
      <c r="E51" s="113"/>
      <c r="F51" s="113"/>
      <c r="G51" s="47"/>
      <c r="H51" s="113" t="s">
        <v>36</v>
      </c>
      <c r="I51" s="113"/>
      <c r="J51" s="113"/>
      <c r="K51" s="48">
        <f>SUM(F7+K6+K7+K21+K35+K49)</f>
        <v>220</v>
      </c>
    </row>
    <row r="52" spans="1:14" ht="15" thickTop="1" x14ac:dyDescent="0.3"/>
  </sheetData>
  <sheetProtection sheet="1" objects="1" scenarios="1"/>
  <mergeCells count="124">
    <mergeCell ref="D51:F51"/>
    <mergeCell ref="B51:C51"/>
    <mergeCell ref="H51:J51"/>
    <mergeCell ref="B21:J21"/>
    <mergeCell ref="B20:D20"/>
    <mergeCell ref="I24:J24"/>
    <mergeCell ref="B25:D25"/>
    <mergeCell ref="E25:F25"/>
    <mergeCell ref="I25:J25"/>
    <mergeCell ref="B26:D26"/>
    <mergeCell ref="E26:F26"/>
    <mergeCell ref="I26:J26"/>
    <mergeCell ref="B27:D27"/>
    <mergeCell ref="E27:F27"/>
    <mergeCell ref="I27:J27"/>
    <mergeCell ref="B33:D33"/>
    <mergeCell ref="E33:F33"/>
    <mergeCell ref="I33:J33"/>
    <mergeCell ref="B48:D48"/>
    <mergeCell ref="E48:F48"/>
    <mergeCell ref="I48:J48"/>
    <mergeCell ref="B49:J49"/>
    <mergeCell ref="A37:D37"/>
    <mergeCell ref="E37:F37"/>
    <mergeCell ref="B34:D34"/>
    <mergeCell ref="E20:F20"/>
    <mergeCell ref="B32:D32"/>
    <mergeCell ref="B12:D12"/>
    <mergeCell ref="B13:D13"/>
    <mergeCell ref="B16:D16"/>
    <mergeCell ref="B17:D17"/>
    <mergeCell ref="B18:D18"/>
    <mergeCell ref="B19:D19"/>
    <mergeCell ref="E12:F12"/>
    <mergeCell ref="E13:F13"/>
    <mergeCell ref="E16:F16"/>
    <mergeCell ref="E17:F17"/>
    <mergeCell ref="E18:F18"/>
    <mergeCell ref="E14:F14"/>
    <mergeCell ref="B14:D14"/>
    <mergeCell ref="I28:J28"/>
    <mergeCell ref="E10:G10"/>
    <mergeCell ref="I18:J18"/>
    <mergeCell ref="E19:F19"/>
    <mergeCell ref="E15:F15"/>
    <mergeCell ref="E29:F29"/>
    <mergeCell ref="D2:F2"/>
    <mergeCell ref="D3:F3"/>
    <mergeCell ref="C5:E5"/>
    <mergeCell ref="H5:I5"/>
    <mergeCell ref="C6:D6"/>
    <mergeCell ref="C7:D7"/>
    <mergeCell ref="H6:I6"/>
    <mergeCell ref="H7:I7"/>
    <mergeCell ref="G3:J3"/>
    <mergeCell ref="G2:J2"/>
    <mergeCell ref="A9:D9"/>
    <mergeCell ref="E9:F9"/>
    <mergeCell ref="I9:J9"/>
    <mergeCell ref="I19:J19"/>
    <mergeCell ref="I20:J20"/>
    <mergeCell ref="B11:D11"/>
    <mergeCell ref="E11:F11"/>
    <mergeCell ref="I11:J11"/>
    <mergeCell ref="E41:F41"/>
    <mergeCell ref="B42:D42"/>
    <mergeCell ref="B43:D43"/>
    <mergeCell ref="B39:D39"/>
    <mergeCell ref="E42:F42"/>
    <mergeCell ref="I42:J42"/>
    <mergeCell ref="E43:F43"/>
    <mergeCell ref="I10:J10"/>
    <mergeCell ref="A23:D23"/>
    <mergeCell ref="E23:F23"/>
    <mergeCell ref="I23:J23"/>
    <mergeCell ref="B15:D15"/>
    <mergeCell ref="B30:D30"/>
    <mergeCell ref="B28:D28"/>
    <mergeCell ref="B29:D29"/>
    <mergeCell ref="B24:D24"/>
    <mergeCell ref="E24:G24"/>
    <mergeCell ref="B10:D10"/>
    <mergeCell ref="I12:J12"/>
    <mergeCell ref="I13:J13"/>
    <mergeCell ref="I16:J16"/>
    <mergeCell ref="I17:J17"/>
    <mergeCell ref="I14:J14"/>
    <mergeCell ref="E28:F28"/>
    <mergeCell ref="B46:D46"/>
    <mergeCell ref="E46:F46"/>
    <mergeCell ref="I46:J46"/>
    <mergeCell ref="B47:D47"/>
    <mergeCell ref="E47:F47"/>
    <mergeCell ref="I47:J47"/>
    <mergeCell ref="B44:D44"/>
    <mergeCell ref="E44:F44"/>
    <mergeCell ref="I44:J44"/>
    <mergeCell ref="B45:D45"/>
    <mergeCell ref="E45:F45"/>
    <mergeCell ref="I45:J45"/>
    <mergeCell ref="I43:J43"/>
    <mergeCell ref="I29:J29"/>
    <mergeCell ref="I15:J15"/>
    <mergeCell ref="E30:F30"/>
    <mergeCell ref="I30:J30"/>
    <mergeCell ref="E31:F31"/>
    <mergeCell ref="I31:J31"/>
    <mergeCell ref="I41:J41"/>
    <mergeCell ref="I38:J38"/>
    <mergeCell ref="E39:F39"/>
    <mergeCell ref="I39:J39"/>
    <mergeCell ref="E34:F34"/>
    <mergeCell ref="I34:J34"/>
    <mergeCell ref="B35:J35"/>
    <mergeCell ref="E32:F32"/>
    <mergeCell ref="I32:J32"/>
    <mergeCell ref="B38:D38"/>
    <mergeCell ref="B31:D31"/>
    <mergeCell ref="E38:G38"/>
    <mergeCell ref="I37:J37"/>
    <mergeCell ref="B40:D40"/>
    <mergeCell ref="E40:F40"/>
    <mergeCell ref="I40:J40"/>
    <mergeCell ref="B41:D41"/>
  </mergeCells>
  <dataValidations count="7">
    <dataValidation type="list" allowBlank="1" showInputMessage="1" showErrorMessage="1" sqref="F16:F20 F30:F34 E12:E20 F12:F13 E26:E34 F26:F27 E40:E48 F40:F41 F44:F48" xr:uid="{F7ABACBE-B064-472D-BC8E-FA92C29286EB}">
      <formula1>Troops</formula1>
    </dataValidation>
    <dataValidation type="list" allowBlank="1" showInputMessage="1" showErrorMessage="1" sqref="H12:H20 H26:H34 H40:H48" xr:uid="{693EFE24-9B6F-4AB6-8C58-CF82517F5C9E}">
      <formula1>Quality</formula1>
    </dataValidation>
    <dataValidation type="list" allowBlank="1" showInputMessage="1" showErrorMessage="1" sqref="C6:E7" xr:uid="{5F5B3615-BB19-4C95-89CB-91189189FB52}">
      <formula1>Terrain</formula1>
    </dataValidation>
    <dataValidation type="list" allowBlank="1" showInputMessage="1" showErrorMessage="1" sqref="H10 H24 H38" xr:uid="{02A8E687-46F8-4EB1-8F21-3CD04C6FE8B5}">
      <formula1>Generals</formula1>
    </dataValidation>
    <dataValidation type="list" allowBlank="1" showInputMessage="1" showErrorMessage="1" sqref="I10:J10 I24:J24 I38:J38" xr:uid="{583EA1AD-E3A5-4B14-BD27-6FFB684A571E}">
      <formula1>GeneralType</formula1>
    </dataValidation>
    <dataValidation type="list" allowBlank="1" showInputMessage="1" showErrorMessage="1" sqref="F6" xr:uid="{A34B7595-5AF1-4835-9CB2-5B59E4183C94}">
      <formula1>Camp</formula1>
    </dataValidation>
    <dataValidation type="list" allowBlank="1" showInputMessage="1" showErrorMessage="1" sqref="G12:G20 G26:G34 G40:G48" xr:uid="{B169CA47-7B31-406E-9576-37E5BA1E823F}">
      <formula1>Options</formula1>
    </dataValidation>
  </dataValidations>
  <pageMargins left="0.25" right="0.25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233F-BE43-4A48-861E-3E5FA2BB220B}">
  <sheetPr>
    <pageSetUpPr fitToPage="1"/>
  </sheetPr>
  <dimension ref="A1:AB67"/>
  <sheetViews>
    <sheetView workbookViewId="0">
      <selection activeCell="E12" sqref="E12:F12"/>
    </sheetView>
  </sheetViews>
  <sheetFormatPr defaultColWidth="8.77734375" defaultRowHeight="14.4" x14ac:dyDescent="0.3"/>
  <cols>
    <col min="1" max="1" width="18.77734375" customWidth="1"/>
    <col min="2" max="2" width="17.21875" customWidth="1"/>
    <col min="4" max="4" width="21.77734375" customWidth="1"/>
    <col min="5" max="5" width="18.21875" customWidth="1"/>
    <col min="6" max="6" width="29" customWidth="1"/>
    <col min="7" max="7" width="17" bestFit="1" customWidth="1"/>
    <col min="8" max="8" width="16" customWidth="1"/>
    <col min="11" max="11" width="21.44140625" customWidth="1"/>
    <col min="13" max="13" width="20.21875" style="14" hidden="1" customWidth="1"/>
    <col min="14" max="14" width="8.77734375" style="14" hidden="1" customWidth="1"/>
    <col min="15" max="15" width="12" style="14" hidden="1" customWidth="1"/>
    <col min="16" max="18" width="8.77734375" style="14" hidden="1" customWidth="1"/>
    <col min="19" max="19" width="8.77734375" hidden="1" customWidth="1"/>
    <col min="20" max="20" width="19.21875" hidden="1" customWidth="1"/>
    <col min="21" max="28" width="8.77734375" hidden="1" customWidth="1"/>
    <col min="29" max="29" width="8.777343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5" t="s">
        <v>1</v>
      </c>
      <c r="E2" s="85"/>
      <c r="F2" s="85"/>
      <c r="G2" s="111" t="s">
        <v>2</v>
      </c>
      <c r="H2" s="111"/>
      <c r="I2" s="111"/>
      <c r="J2" s="111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37</v>
      </c>
      <c r="C3" s="34"/>
      <c r="D3" s="99" t="str">
        <f>VLOOKUP(C3,'Armies v4'!A1:B92,2,FALSE)</f>
        <v>----------------------</v>
      </c>
      <c r="E3" s="100"/>
      <c r="F3" s="101"/>
      <c r="G3" s="120"/>
      <c r="H3" s="121"/>
      <c r="I3" s="121"/>
      <c r="J3" s="122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0</v>
      </c>
      <c r="M3" s="14">
        <f>IF(M50&gt;=6,2,IF(M50&gt;=2,1,0))</f>
        <v>0</v>
      </c>
    </row>
    <row r="4" spans="1:28" ht="8.5500000000000007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2" t="s">
        <v>8</v>
      </c>
      <c r="D5" s="76"/>
      <c r="E5" s="76"/>
      <c r="F5" s="38" t="s">
        <v>9</v>
      </c>
      <c r="G5" s="19"/>
      <c r="H5" s="103" t="s">
        <v>10</v>
      </c>
      <c r="I5" s="104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05" t="s">
        <v>13</v>
      </c>
      <c r="D6" s="106"/>
      <c r="E6" s="25" t="s">
        <v>13</v>
      </c>
      <c r="F6" s="25" t="s">
        <v>13</v>
      </c>
      <c r="G6" s="20"/>
      <c r="H6" s="109" t="s">
        <v>14</v>
      </c>
      <c r="I6" s="109"/>
      <c r="J6" s="25">
        <v>0</v>
      </c>
      <c r="K6" s="6">
        <f>J6*1</f>
        <v>0</v>
      </c>
      <c r="N6" s="26"/>
    </row>
    <row r="7" spans="1:28" ht="16.2" thickBot="1" x14ac:dyDescent="0.35">
      <c r="C7" s="107" t="s">
        <v>13</v>
      </c>
      <c r="D7" s="108"/>
      <c r="E7" s="30" t="s">
        <v>13</v>
      </c>
      <c r="F7" s="49" t="str">
        <f>IFERROR(VLOOKUP(F6,Troops!AG4:AH5,2,FALSE),"0")</f>
        <v>0</v>
      </c>
      <c r="G7" s="21"/>
      <c r="H7" s="110" t="s">
        <v>15</v>
      </c>
      <c r="I7" s="110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6" t="s">
        <v>16</v>
      </c>
      <c r="B9" s="97"/>
      <c r="C9" s="97"/>
      <c r="D9" s="97"/>
      <c r="E9" s="97" t="s">
        <v>17</v>
      </c>
      <c r="F9" s="97"/>
      <c r="G9" s="39"/>
      <c r="H9" s="40" t="s">
        <v>18</v>
      </c>
      <c r="I9" s="85" t="s">
        <v>19</v>
      </c>
      <c r="J9" s="85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82"/>
      <c r="C10" s="82"/>
      <c r="D10" s="82"/>
      <c r="E10" s="84"/>
      <c r="F10" s="84"/>
      <c r="G10" s="84"/>
      <c r="H10" s="55" t="s">
        <v>13</v>
      </c>
      <c r="I10" s="74" t="s">
        <v>13</v>
      </c>
      <c r="J10" s="74"/>
      <c r="K10" s="8">
        <f>VLOOKUP(H10,Troops!$AA$3:$AB$7,2,FALSE)+VLOOKUP(I10,Troops!$AD$3:$AE$8,2,FALSE)</f>
        <v>0</v>
      </c>
      <c r="M10" s="28"/>
      <c r="N10" s="28"/>
    </row>
    <row r="11" spans="1:28" ht="16.8" thickTop="1" thickBot="1" x14ac:dyDescent="0.35">
      <c r="A11" s="41" t="s">
        <v>27</v>
      </c>
      <c r="B11" s="75" t="s">
        <v>28</v>
      </c>
      <c r="C11" s="75"/>
      <c r="D11" s="75"/>
      <c r="E11" s="75" t="s">
        <v>29</v>
      </c>
      <c r="F11" s="75"/>
      <c r="G11" s="42" t="s">
        <v>30</v>
      </c>
      <c r="H11" s="43" t="s">
        <v>31</v>
      </c>
      <c r="I11" s="76" t="s">
        <v>12</v>
      </c>
      <c r="J11" s="76"/>
      <c r="K11" s="37" t="s">
        <v>32</v>
      </c>
      <c r="M11" s="28"/>
      <c r="N11" s="28"/>
    </row>
    <row r="12" spans="1:28" ht="15" thickTop="1" x14ac:dyDescent="0.3">
      <c r="A12" s="22"/>
      <c r="B12" s="86"/>
      <c r="C12" s="87"/>
      <c r="D12" s="88"/>
      <c r="E12" s="89" t="s">
        <v>13</v>
      </c>
      <c r="F12" s="90"/>
      <c r="G12" s="31" t="s">
        <v>13</v>
      </c>
      <c r="H12" s="25" t="s">
        <v>13</v>
      </c>
      <c r="I12" s="91">
        <f>IFERROR(R12+T12+V12+X12+Z12+AB12,"-")</f>
        <v>0</v>
      </c>
      <c r="J12" s="92"/>
      <c r="K12" s="6">
        <f>IFERROR(SUM(A12*I12),"N/A")</f>
        <v>0</v>
      </c>
      <c r="M12" s="28">
        <f>VLOOKUP(E12,Troops!$A$3:$G$158,5,FALSE)*A12</f>
        <v>0</v>
      </c>
      <c r="N12" s="28"/>
      <c r="O12" s="14">
        <f>VLOOKUP(E12,Troops!$A$3:$F$158,6,FALSE)</f>
        <v>0</v>
      </c>
      <c r="P12" s="14">
        <f>O12*A12</f>
        <v>0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IFERROR(IF(H12="Elite",VLOOKUP(E12,Troops!$A$3:$D$158,4,FALSE),IF(H12="Mediocre",VLOOKUP(E12,Troops!$A$3:$D$158,2,FALSE),VLOOKUP(E12,Troops!$A$3:$D$158,3,FALSE)))+R12+T12,"-")</f>
        <v>0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/>
      <c r="B13" s="72"/>
      <c r="C13" s="83"/>
      <c r="D13" s="73"/>
      <c r="E13" s="93" t="s">
        <v>13</v>
      </c>
      <c r="F13" s="94"/>
      <c r="G13" s="32" t="s">
        <v>13</v>
      </c>
      <c r="H13" s="60" t="s">
        <v>13</v>
      </c>
      <c r="I13" s="70">
        <f t="shared" ref="I13:I20" si="0">IFERROR(R13+T13+V13+X13+Z13+AB13,"-")</f>
        <v>0</v>
      </c>
      <c r="J13" s="71"/>
      <c r="K13" s="61">
        <f t="shared" ref="K13:K20" si="1">IFERROR(SUM(A13*I13),"N/A")</f>
        <v>0</v>
      </c>
      <c r="M13" s="28">
        <f>VLOOKUP(E13,Troops!$A$3:$G$158,5,FALSE)*A13</f>
        <v>0</v>
      </c>
      <c r="N13" s="28"/>
      <c r="O13" s="14">
        <f>VLOOKUP(E13,Troops!$A$3:$F$158,6,FALSE)</f>
        <v>0</v>
      </c>
      <c r="P13" s="14">
        <f t="shared" ref="P13:P20" si="2">O13*A13</f>
        <v>0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IFERROR(IF(H13="Elite",VLOOKUP(E13,Troops!$A$3:$D$158,4,FALSE),IF(H13="Mediocre",VLOOKUP(E13,Troops!$A$3:$D$158,2,FALSE),VLOOKUP(E13,Troops!$A$3:$D$158,3,FALSE)))+R13+T13,"-")</f>
        <v>0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/>
      <c r="B14" s="72"/>
      <c r="C14" s="83"/>
      <c r="D14" s="73"/>
      <c r="E14" s="93" t="s">
        <v>13</v>
      </c>
      <c r="F14" s="95"/>
      <c r="G14" s="32" t="s">
        <v>13</v>
      </c>
      <c r="H14" s="60" t="s">
        <v>13</v>
      </c>
      <c r="I14" s="70">
        <f>IFERROR(R14+T14+V14+X14+Z14+AB14,"-")</f>
        <v>0</v>
      </c>
      <c r="J14" s="71"/>
      <c r="K14" s="61">
        <f t="shared" si="1"/>
        <v>0</v>
      </c>
      <c r="M14" s="28">
        <f>VLOOKUP(E14,Troops!$A$3:$G$158,5,FALSE)*A14</f>
        <v>0</v>
      </c>
      <c r="N14" s="28"/>
      <c r="O14" s="14">
        <f>VLOOKUP(E14,Troops!$A$3:$F$158,6,FALSE)</f>
        <v>0</v>
      </c>
      <c r="P14" s="14">
        <f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IFERROR(IF(H14="Elite",VLOOKUP(E14,Troops!$A$3:$D$158,4,FALSE),IF(H14="Mediocre",VLOOKUP(E14,Troops!$A$3:$D$158,2,FALSE),VLOOKUP(E14,Troops!$A$3:$D$158,3,FALSE)))+R14+T14,"-")</f>
        <v>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72"/>
      <c r="C15" s="83"/>
      <c r="D15" s="73"/>
      <c r="E15" s="93" t="s">
        <v>13</v>
      </c>
      <c r="F15" s="95"/>
      <c r="G15" s="32" t="s">
        <v>13</v>
      </c>
      <c r="H15" s="60" t="s">
        <v>13</v>
      </c>
      <c r="I15" s="70">
        <f>IFERROR(R15+T15+V15+X15+Z15+AB15,"-")</f>
        <v>0</v>
      </c>
      <c r="J15" s="71"/>
      <c r="K15" s="61">
        <f t="shared" si="1"/>
        <v>0</v>
      </c>
      <c r="M15" s="28">
        <f>VLOOKUP(E15,Troops!$A$3:$G$158,5,FALSE)*A15</f>
        <v>0</v>
      </c>
      <c r="N15" s="28"/>
      <c r="O15" s="14">
        <f>VLOOKUP(E15,Troops!$A$3:$F$158,6,FALSE)</f>
        <v>0</v>
      </c>
      <c r="P15" s="14">
        <f>O15*A15</f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IFERROR(IF(H15="Elite",VLOOKUP(E15,Troops!$A$3:$D$158,4,FALSE),IF(H15="Mediocre",VLOOKUP(E15,Troops!$A$3:$D$158,2,FALSE),VLOOKUP(E15,Troops!$A$3:$D$158,3,FALSE)))+R15+T15,"-")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72"/>
      <c r="C16" s="83"/>
      <c r="D16" s="73"/>
      <c r="E16" s="93" t="s">
        <v>13</v>
      </c>
      <c r="F16" s="94"/>
      <c r="G16" s="32" t="s">
        <v>13</v>
      </c>
      <c r="H16" s="60" t="s">
        <v>13</v>
      </c>
      <c r="I16" s="70">
        <f t="shared" si="0"/>
        <v>0</v>
      </c>
      <c r="J16" s="71"/>
      <c r="K16" s="61">
        <f t="shared" si="1"/>
        <v>0</v>
      </c>
      <c r="M16" s="28">
        <f>VLOOKUP(E16,Troops!$A$3:$G$158,5,FALSE)*A16</f>
        <v>0</v>
      </c>
      <c r="N16" s="28"/>
      <c r="O16" s="14">
        <f>VLOOKUP(E16,Troops!$A$3:$F$158,6,FALSE)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IFERROR(IF(H16="Elite",VLOOKUP(E16,Troops!$A$3:$D$158,4,FALSE),IF(H16="Mediocre",VLOOKUP(E16,Troops!$A$3:$D$158,2,FALSE),VLOOKUP(E16,Troops!$A$3:$D$158,3,FALSE)))+R16+T16,"-")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72"/>
      <c r="C17" s="83"/>
      <c r="D17" s="73"/>
      <c r="E17" s="93" t="s">
        <v>13</v>
      </c>
      <c r="F17" s="94"/>
      <c r="G17" s="32" t="s">
        <v>13</v>
      </c>
      <c r="H17" s="60" t="s">
        <v>13</v>
      </c>
      <c r="I17" s="70">
        <f t="shared" si="0"/>
        <v>0</v>
      </c>
      <c r="J17" s="71"/>
      <c r="K17" s="61">
        <f t="shared" si="1"/>
        <v>0</v>
      </c>
      <c r="M17" s="28">
        <f>VLOOKUP(E17,Troops!$A$3:$G$158,5,FALSE)*A17</f>
        <v>0</v>
      </c>
      <c r="N17" s="28"/>
      <c r="O17" s="14">
        <f>VLOOKUP(E17,Troops!$A$3:$F$158,6,FALSE)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IFERROR(IF(H17="Elite",VLOOKUP(E17,Troops!$A$3:$D$158,4,FALSE),IF(H17="Mediocre",VLOOKUP(E17,Troops!$A$3:$D$158,2,FALSE),VLOOKUP(E17,Troops!$A$3:$D$158,3,FALSE)))+R17+T17,"-")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72"/>
      <c r="C18" s="83"/>
      <c r="D18" s="73"/>
      <c r="E18" s="93" t="s">
        <v>13</v>
      </c>
      <c r="F18" s="94"/>
      <c r="G18" s="32" t="s">
        <v>13</v>
      </c>
      <c r="H18" s="60" t="s">
        <v>13</v>
      </c>
      <c r="I18" s="70">
        <f t="shared" si="0"/>
        <v>0</v>
      </c>
      <c r="J18" s="71"/>
      <c r="K18" s="61">
        <f t="shared" si="1"/>
        <v>0</v>
      </c>
      <c r="M18" s="28">
        <f>VLOOKUP(E18,Troops!$A$3:$G$158,5,FALSE)*A18</f>
        <v>0</v>
      </c>
      <c r="N18" s="28"/>
      <c r="O18" s="14">
        <f>VLOOKUP(E18,Troops!$A$3:$F$158,6,FALSE)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IFERROR(IF(H18="Elite",VLOOKUP(E18,Troops!$A$3:$D$158,4,FALSE),IF(H18="Mediocre",VLOOKUP(E18,Troops!$A$3:$D$158,2,FALSE),VLOOKUP(E18,Troops!$A$3:$D$158,3,FALSE)))+R18+T18,"-")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72"/>
      <c r="C19" s="83"/>
      <c r="D19" s="73"/>
      <c r="E19" s="93" t="s">
        <v>13</v>
      </c>
      <c r="F19" s="94"/>
      <c r="G19" s="32" t="s">
        <v>13</v>
      </c>
      <c r="H19" s="60" t="s">
        <v>13</v>
      </c>
      <c r="I19" s="70">
        <f t="shared" si="0"/>
        <v>0</v>
      </c>
      <c r="J19" s="71"/>
      <c r="K19" s="61">
        <f t="shared" si="1"/>
        <v>0</v>
      </c>
      <c r="M19" s="28">
        <f>VLOOKUP(E19,Troops!$A$3:$G$158,5,FALSE)*A19</f>
        <v>0</v>
      </c>
      <c r="N19" s="28"/>
      <c r="O19" s="14">
        <f>VLOOKUP(E19,Troops!$A$3:$F$158,6,FALSE)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IFERROR(IF(H19="Elite",VLOOKUP(E19,Troops!$A$3:$D$158,4,FALSE),IF(H19="Mediocre",VLOOKUP(E19,Troops!$A$3:$D$158,2,FALSE),VLOOKUP(E19,Troops!$A$3:$D$158,3,FALSE)))+R19+T19,"-")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116"/>
      <c r="C20" s="117"/>
      <c r="D20" s="118"/>
      <c r="E20" s="99" t="s">
        <v>13</v>
      </c>
      <c r="F20" s="101"/>
      <c r="G20" s="33" t="s">
        <v>13</v>
      </c>
      <c r="H20" s="30" t="s">
        <v>13</v>
      </c>
      <c r="I20" s="79">
        <f t="shared" si="0"/>
        <v>0</v>
      </c>
      <c r="J20" s="80"/>
      <c r="K20" s="10">
        <f t="shared" si="1"/>
        <v>0</v>
      </c>
      <c r="M20" s="28">
        <f>VLOOKUP(E20,Troops!$A$3:$G$158,5,FALSE)*A20</f>
        <v>0</v>
      </c>
      <c r="N20" s="28"/>
      <c r="O20" s="14">
        <f>VLOOKUP(E20,Troops!$A$3:$F$158,6,FALSE)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IFERROR(IF(H20="Elite",VLOOKUP(E20,Troops!$A$3:$D$158,4,FALSE),IF(H20="Mediocre",VLOOKUP(E20,Troops!$A$3:$D$158,2,FALSE),VLOOKUP(E20,Troops!$A$3:$D$158,3,FALSE)))+R20+T20,"-")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SUM($P12:$P20)</f>
        <v>0</v>
      </c>
      <c r="B21" s="114"/>
      <c r="C21" s="115"/>
      <c r="D21" s="115"/>
      <c r="E21" s="115"/>
      <c r="F21" s="115"/>
      <c r="G21" s="115"/>
      <c r="H21" s="115"/>
      <c r="I21" s="115"/>
      <c r="J21" s="115"/>
      <c r="K21" s="45">
        <f>SUM(K12:K20)+K10</f>
        <v>0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6" t="s">
        <v>33</v>
      </c>
      <c r="B23" s="97"/>
      <c r="C23" s="97"/>
      <c r="D23" s="97"/>
      <c r="E23" s="97" t="s">
        <v>17</v>
      </c>
      <c r="F23" s="97"/>
      <c r="G23" s="39"/>
      <c r="H23" s="40" t="s">
        <v>18</v>
      </c>
      <c r="I23" s="85" t="s">
        <v>19</v>
      </c>
      <c r="J23" s="85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82"/>
      <c r="C24" s="82"/>
      <c r="D24" s="82"/>
      <c r="E24" s="84"/>
      <c r="F24" s="84"/>
      <c r="G24" s="84"/>
      <c r="H24" s="55" t="s">
        <v>13</v>
      </c>
      <c r="I24" s="74" t="s">
        <v>13</v>
      </c>
      <c r="J24" s="74"/>
      <c r="K24" s="8">
        <f>VLOOKUP(H24,Troops!$AA$3:$AB$7,2,FALSE)+VLOOKUP(I24,Troops!$AD$3:$AE$8,2,FALSE)</f>
        <v>0</v>
      </c>
      <c r="M24" s="28"/>
      <c r="N24" s="28"/>
    </row>
    <row r="25" spans="1:28" ht="16.8" thickTop="1" thickBot="1" x14ac:dyDescent="0.35">
      <c r="A25" s="41" t="s">
        <v>27</v>
      </c>
      <c r="B25" s="75" t="s">
        <v>28</v>
      </c>
      <c r="C25" s="75"/>
      <c r="D25" s="75"/>
      <c r="E25" s="75" t="s">
        <v>29</v>
      </c>
      <c r="F25" s="75"/>
      <c r="G25" s="42" t="s">
        <v>30</v>
      </c>
      <c r="H25" s="43" t="s">
        <v>31</v>
      </c>
      <c r="I25" s="85" t="s">
        <v>12</v>
      </c>
      <c r="J25" s="85"/>
      <c r="K25" s="37" t="s">
        <v>32</v>
      </c>
      <c r="M25" s="28"/>
      <c r="N25" s="28"/>
    </row>
    <row r="26" spans="1:28" ht="15" thickTop="1" x14ac:dyDescent="0.3">
      <c r="A26" s="22"/>
      <c r="B26" s="86"/>
      <c r="C26" s="87"/>
      <c r="D26" s="88"/>
      <c r="E26" s="86" t="s">
        <v>13</v>
      </c>
      <c r="F26" s="88"/>
      <c r="G26" s="31" t="s">
        <v>13</v>
      </c>
      <c r="H26" s="25" t="s">
        <v>13</v>
      </c>
      <c r="I26" s="91">
        <f>IFERROR(R26+T26+V26+X26+Z26+AB26,"-")</f>
        <v>0</v>
      </c>
      <c r="J26" s="92"/>
      <c r="K26" s="6">
        <f>IFERROR(SUM(A26*I26),"N/A")</f>
        <v>0</v>
      </c>
      <c r="M26" s="28">
        <f>VLOOKUP(E26,Troops!$A$3:$G$158,5,FALSE)*A26</f>
        <v>0</v>
      </c>
      <c r="N26" s="28"/>
      <c r="O26" s="14">
        <f>VLOOKUP(E26,Troops!$A$3:$F$158,6,FALSE)</f>
        <v>0</v>
      </c>
      <c r="P26" s="14">
        <f>O26*A26</f>
        <v>0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IFERROR(IF(H26="Elite",VLOOKUP(E26,Troops!$A$3:$D$158,4,FALSE),IF(H26="Mediocre",VLOOKUP(E26,Troops!$A$3:$D$158,2,FALSE),VLOOKUP(E26,Troops!$A$3:$D$158,3,FALSE)))+R26+T26,"-")</f>
        <v>0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/>
      <c r="B27" s="72"/>
      <c r="C27" s="83"/>
      <c r="D27" s="73"/>
      <c r="E27" s="72" t="s">
        <v>13</v>
      </c>
      <c r="F27" s="73"/>
      <c r="G27" s="32" t="s">
        <v>13</v>
      </c>
      <c r="H27" s="29" t="s">
        <v>13</v>
      </c>
      <c r="I27" s="70">
        <f t="shared" ref="I27:I34" si="3">IFERROR(R27+T27+V27+X27+Z27+AB27,"-")</f>
        <v>0</v>
      </c>
      <c r="J27" s="71"/>
      <c r="K27" s="9">
        <f t="shared" ref="K27:K34" si="4">IFERROR(SUM(A27*I27),"N/A")</f>
        <v>0</v>
      </c>
      <c r="M27" s="28">
        <f>VLOOKUP(E27,Troops!$A$3:$G$158,5,FALSE)*A27</f>
        <v>0</v>
      </c>
      <c r="N27" s="28"/>
      <c r="O27" s="14">
        <f>VLOOKUP(E27,Troops!$A$3:$F$158,6,FALSE)</f>
        <v>0</v>
      </c>
      <c r="P27" s="14">
        <f t="shared" ref="P27:P34" si="5">O27*A27</f>
        <v>0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IFERROR(IF(H27="Elite",VLOOKUP(E27,Troops!$A$3:$D$158,4,FALSE),IF(H27="Mediocre",VLOOKUP(E27,Troops!$A$3:$D$158,2,FALSE),VLOOKUP(E27,Troops!$A$3:$D$158,3,FALSE)))+R27+T27,"-")</f>
        <v>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/>
      <c r="B28" s="123"/>
      <c r="C28" s="124"/>
      <c r="D28" s="125"/>
      <c r="E28" s="72" t="s">
        <v>13</v>
      </c>
      <c r="F28" s="73"/>
      <c r="G28" s="32" t="s">
        <v>13</v>
      </c>
      <c r="H28" s="29" t="s">
        <v>13</v>
      </c>
      <c r="I28" s="70">
        <f>IFERROR(R28+T28+V28+X28+Z28+AB28,"-")</f>
        <v>0</v>
      </c>
      <c r="J28" s="71"/>
      <c r="K28" s="9">
        <f t="shared" si="4"/>
        <v>0</v>
      </c>
      <c r="M28" s="28">
        <f>VLOOKUP(E28,Troops!$A$3:$G$158,5,FALSE)*A28</f>
        <v>0</v>
      </c>
      <c r="N28" s="28"/>
      <c r="O28" s="14">
        <f>VLOOKUP(E28,Troops!$A$3:$F$158,6,FALSE)</f>
        <v>0</v>
      </c>
      <c r="P28" s="14">
        <f>O28*A28</f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IFERROR(IF(H28="Elite",VLOOKUP(E28,Troops!$A$3:$D$158,4,FALSE),IF(H28="Mediocre",VLOOKUP(E28,Troops!$A$3:$D$158,2,FALSE),VLOOKUP(E28,Troops!$A$3:$D$158,3,FALSE)))+R28+T28,"-")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/>
      <c r="B29" s="123"/>
      <c r="C29" s="124"/>
      <c r="D29" s="125"/>
      <c r="E29" s="72" t="s">
        <v>13</v>
      </c>
      <c r="F29" s="73"/>
      <c r="G29" s="32" t="s">
        <v>13</v>
      </c>
      <c r="H29" s="29" t="s">
        <v>13</v>
      </c>
      <c r="I29" s="70">
        <f>IFERROR(R29+T29+V29+X29+Z29+AB29,"-")</f>
        <v>0</v>
      </c>
      <c r="J29" s="71"/>
      <c r="K29" s="9">
        <f t="shared" si="4"/>
        <v>0</v>
      </c>
      <c r="M29" s="28">
        <f>VLOOKUP(E29,Troops!$A$3:$G$158,5,FALSE)*A29</f>
        <v>0</v>
      </c>
      <c r="N29" s="28"/>
      <c r="O29" s="14">
        <f>VLOOKUP(E29,Troops!$A$3:$F$158,6,FALSE)</f>
        <v>0</v>
      </c>
      <c r="P29" s="14">
        <f>O29*A29</f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IFERROR(IF(H29="Elite",VLOOKUP(E29,Troops!$A$3:$D$158,4,FALSE),IF(H29="Mediocre",VLOOKUP(E29,Troops!$A$3:$D$158,2,FALSE),VLOOKUP(E29,Troops!$A$3:$D$158,3,FALSE)))+R29+T29,"-")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72"/>
      <c r="C30" s="83"/>
      <c r="D30" s="73"/>
      <c r="E30" s="72" t="s">
        <v>13</v>
      </c>
      <c r="F30" s="73"/>
      <c r="G30" s="32" t="s">
        <v>13</v>
      </c>
      <c r="H30" s="29" t="s">
        <v>13</v>
      </c>
      <c r="I30" s="70">
        <f t="shared" si="3"/>
        <v>0</v>
      </c>
      <c r="J30" s="71"/>
      <c r="K30" s="9">
        <f t="shared" si="4"/>
        <v>0</v>
      </c>
      <c r="M30" s="28">
        <f>VLOOKUP(E30,Troops!$A$3:$G$158,5,FALSE)*A30</f>
        <v>0</v>
      </c>
      <c r="N30" s="28"/>
      <c r="O30" s="14">
        <f>VLOOKUP(E30,Troops!$A$3:$F$158,6,FALSE)</f>
        <v>0</v>
      </c>
      <c r="P30" s="14">
        <f t="shared" si="5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IFERROR(IF(H30="Elite",VLOOKUP(E30,Troops!$A$3:$D$158,4,FALSE),IF(H30="Mediocre",VLOOKUP(E30,Troops!$A$3:$D$158,2,FALSE),VLOOKUP(E30,Troops!$A$3:$D$158,3,FALSE)))+R30+T30,"-")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72"/>
      <c r="C31" s="83"/>
      <c r="D31" s="73"/>
      <c r="E31" s="72" t="s">
        <v>13</v>
      </c>
      <c r="F31" s="73"/>
      <c r="G31" s="32" t="s">
        <v>13</v>
      </c>
      <c r="H31" s="29" t="s">
        <v>13</v>
      </c>
      <c r="I31" s="70">
        <f t="shared" si="3"/>
        <v>0</v>
      </c>
      <c r="J31" s="71"/>
      <c r="K31" s="9">
        <f t="shared" si="4"/>
        <v>0</v>
      </c>
      <c r="M31" s="28">
        <f>VLOOKUP(E31,Troops!$A$3:$G$158,5,FALSE)*A31</f>
        <v>0</v>
      </c>
      <c r="N31" s="28"/>
      <c r="O31" s="14">
        <f>VLOOKUP(E31,Troops!$A$3:$F$158,6,FALSE)</f>
        <v>0</v>
      </c>
      <c r="P31" s="14">
        <f t="shared" si="5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IFERROR(IF(H31="Elite",VLOOKUP(E31,Troops!$A$3:$D$158,4,FALSE),IF(H31="Mediocre",VLOOKUP(E31,Troops!$A$3:$D$158,2,FALSE),VLOOKUP(E31,Troops!$A$3:$D$158,3,FALSE)))+R31+T31,"-")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72"/>
      <c r="C32" s="83"/>
      <c r="D32" s="73"/>
      <c r="E32" s="72" t="s">
        <v>13</v>
      </c>
      <c r="F32" s="73"/>
      <c r="G32" s="32" t="s">
        <v>13</v>
      </c>
      <c r="H32" s="29" t="s">
        <v>13</v>
      </c>
      <c r="I32" s="70">
        <f t="shared" si="3"/>
        <v>0</v>
      </c>
      <c r="J32" s="71"/>
      <c r="K32" s="9">
        <f t="shared" si="4"/>
        <v>0</v>
      </c>
      <c r="M32" s="28">
        <f>VLOOKUP(E32,Troops!$A$3:$G$158,5,FALSE)*A32</f>
        <v>0</v>
      </c>
      <c r="N32" s="28"/>
      <c r="O32" s="14">
        <f>VLOOKUP(E32,Troops!$A$3:$F$158,6,FALSE)</f>
        <v>0</v>
      </c>
      <c r="P32" s="14">
        <f t="shared" si="5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IFERROR(IF(H32="Elite",VLOOKUP(E32,Troops!$A$3:$D$158,4,FALSE),IF(H32="Mediocre",VLOOKUP(E32,Troops!$A$3:$D$158,2,FALSE),VLOOKUP(E32,Troops!$A$3:$D$158,3,FALSE)))+R32+T32,"-")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72"/>
      <c r="C33" s="83"/>
      <c r="D33" s="73"/>
      <c r="E33" s="72" t="s">
        <v>13</v>
      </c>
      <c r="F33" s="73"/>
      <c r="G33" s="32" t="s">
        <v>13</v>
      </c>
      <c r="H33" s="29" t="s">
        <v>13</v>
      </c>
      <c r="I33" s="70">
        <f t="shared" si="3"/>
        <v>0</v>
      </c>
      <c r="J33" s="71"/>
      <c r="K33" s="9">
        <f t="shared" si="4"/>
        <v>0</v>
      </c>
      <c r="M33" s="28">
        <f>VLOOKUP(E33,Troops!$A$3:$G$158,5,FALSE)*A33</f>
        <v>0</v>
      </c>
      <c r="N33" s="28"/>
      <c r="O33" s="14">
        <f>VLOOKUP(E33,Troops!$A$3:$F$158,6,FALSE)</f>
        <v>0</v>
      </c>
      <c r="P33" s="14">
        <f t="shared" si="5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IFERROR(IF(H33="Elite",VLOOKUP(E33,Troops!$A$3:$D$158,4,FALSE),IF(H33="Mediocre",VLOOKUP(E33,Troops!$A$3:$D$158,2,FALSE),VLOOKUP(E33,Troops!$A$3:$D$158,3,FALSE)))+R33+T33,"-")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77"/>
      <c r="C34" s="112"/>
      <c r="D34" s="78"/>
      <c r="E34" s="77" t="s">
        <v>13</v>
      </c>
      <c r="F34" s="78"/>
      <c r="G34" s="63" t="s">
        <v>13</v>
      </c>
      <c r="H34" s="64" t="s">
        <v>13</v>
      </c>
      <c r="I34" s="79">
        <f t="shared" si="3"/>
        <v>0</v>
      </c>
      <c r="J34" s="80"/>
      <c r="K34" s="10">
        <f t="shared" si="4"/>
        <v>0</v>
      </c>
      <c r="M34" s="28">
        <f>VLOOKUP(E34,Troops!$A$3:$G$158,5,FALSE)*A34</f>
        <v>0</v>
      </c>
      <c r="N34" s="28"/>
      <c r="O34" s="14">
        <f>VLOOKUP(E34,Troops!$A$3:$F$158,6,FALSE)</f>
        <v>0</v>
      </c>
      <c r="P34" s="14">
        <f t="shared" si="5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IFERROR(IF(H34="Elite",VLOOKUP(E34,Troops!$A$3:$D$158,4,FALSE),IF(H34="Mediocre",VLOOKUP(E34,Troops!$A$3:$D$158,2,FALSE),VLOOKUP(E34,Troops!$A$3:$D$158,3,FALSE)))+R34+T34,"-")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v>0</v>
      </c>
      <c r="B35" s="75"/>
      <c r="C35" s="81"/>
      <c r="D35" s="81"/>
      <c r="E35" s="81"/>
      <c r="F35" s="81"/>
      <c r="G35" s="81"/>
      <c r="H35" s="81"/>
      <c r="I35" s="81"/>
      <c r="J35" s="81"/>
      <c r="K35" s="45">
        <f>SUM(K26:K34)+K24</f>
        <v>0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6" t="s">
        <v>34</v>
      </c>
      <c r="B37" s="97"/>
      <c r="C37" s="97"/>
      <c r="D37" s="97"/>
      <c r="E37" s="97" t="s">
        <v>17</v>
      </c>
      <c r="F37" s="97"/>
      <c r="G37" s="39"/>
      <c r="H37" s="40" t="s">
        <v>18</v>
      </c>
      <c r="I37" s="85" t="s">
        <v>19</v>
      </c>
      <c r="J37" s="85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82"/>
      <c r="C38" s="82"/>
      <c r="D38" s="82"/>
      <c r="E38" s="84"/>
      <c r="F38" s="84"/>
      <c r="G38" s="84"/>
      <c r="H38" s="55" t="s">
        <v>13</v>
      </c>
      <c r="I38" s="74" t="s">
        <v>13</v>
      </c>
      <c r="J38" s="74"/>
      <c r="K38" s="4">
        <f>VLOOKUP(H38,Troops!$AA$3:$AB$7,2,FALSE)+VLOOKUP(I38,Troops!$AD$3:$AE$8,2,FALSE)</f>
        <v>0</v>
      </c>
      <c r="M38" s="28"/>
      <c r="N38" s="28"/>
    </row>
    <row r="39" spans="1:28" ht="16.8" thickTop="1" thickBot="1" x14ac:dyDescent="0.35">
      <c r="A39" s="41" t="s">
        <v>27</v>
      </c>
      <c r="B39" s="75" t="s">
        <v>28</v>
      </c>
      <c r="C39" s="75"/>
      <c r="D39" s="75"/>
      <c r="E39" s="75" t="s">
        <v>29</v>
      </c>
      <c r="F39" s="75"/>
      <c r="G39" s="42" t="s">
        <v>30</v>
      </c>
      <c r="H39" s="43" t="s">
        <v>31</v>
      </c>
      <c r="I39" s="76" t="s">
        <v>12</v>
      </c>
      <c r="J39" s="76"/>
      <c r="K39" s="37" t="s">
        <v>32</v>
      </c>
      <c r="M39" s="28"/>
      <c r="N39" s="28"/>
    </row>
    <row r="40" spans="1:28" ht="15" thickTop="1" x14ac:dyDescent="0.3">
      <c r="A40" s="22"/>
      <c r="B40" s="86"/>
      <c r="C40" s="87"/>
      <c r="D40" s="88"/>
      <c r="E40" s="89" t="s">
        <v>13</v>
      </c>
      <c r="F40" s="90"/>
      <c r="G40" s="31" t="s">
        <v>13</v>
      </c>
      <c r="H40" s="25" t="s">
        <v>13</v>
      </c>
      <c r="I40" s="91">
        <f>IFERROR(R40+T40+V40+X40+Z40+AB40,"-")</f>
        <v>0</v>
      </c>
      <c r="J40" s="92"/>
      <c r="K40" s="6">
        <f>IFERROR(SUM(A40*I40),"N/A")</f>
        <v>0</v>
      </c>
      <c r="M40" s="28">
        <f>VLOOKUP(E40,Troops!$A$3:$G$158,5,FALSE)*A40</f>
        <v>0</v>
      </c>
      <c r="N40" s="28"/>
      <c r="O40" s="14">
        <f>VLOOKUP(E40,Troops!$A$3:$F$158,6,FALSE)</f>
        <v>0</v>
      </c>
      <c r="P40" s="14">
        <f>O30*A40</f>
        <v>0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IFERROR(IF(H40="Elite",VLOOKUP(E40,Troops!$A$3:$D$158,4,FALSE),IF(H40="Mediocre",VLOOKUP(E40,Troops!$A$3:$D$158,2,FALSE),VLOOKUP(E40,Troops!$A$3:$D$158,3,FALSE)))+R40+T40,"-")</f>
        <v>0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/>
      <c r="B41" s="72"/>
      <c r="C41" s="83"/>
      <c r="D41" s="73"/>
      <c r="E41" s="93" t="s">
        <v>13</v>
      </c>
      <c r="F41" s="94"/>
      <c r="G41" s="32" t="s">
        <v>13</v>
      </c>
      <c r="H41" s="29" t="s">
        <v>13</v>
      </c>
      <c r="I41" s="70">
        <f t="shared" ref="I41:I48" si="6">IFERROR(R41+T41+V41+X41+Z41+AB41,"-")</f>
        <v>0</v>
      </c>
      <c r="J41" s="71"/>
      <c r="K41" s="9">
        <f t="shared" ref="K41:K48" si="7">IFERROR(SUM(A41*I41),"N/A")</f>
        <v>0</v>
      </c>
      <c r="M41" s="28">
        <f>VLOOKUP(E41,Troops!$A$3:$G$158,5,FALSE)*A41</f>
        <v>0</v>
      </c>
      <c r="N41" s="28"/>
      <c r="O41" s="14">
        <f>VLOOKUP(E41,Troops!$A$3:$F$158,6,FALSE)</f>
        <v>0</v>
      </c>
      <c r="P41" s="14">
        <f>O31*A41</f>
        <v>0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IFERROR(IF(H41="Elite",VLOOKUP(E41,Troops!$A$3:$D$158,4,FALSE),IF(H41="Mediocre",VLOOKUP(E41,Troops!$A$3:$D$158,2,FALSE),VLOOKUP(E41,Troops!$A$3:$D$158,3,FALSE)))+R41+T41,"-")</f>
        <v>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/>
      <c r="B42" s="123"/>
      <c r="C42" s="124"/>
      <c r="D42" s="125"/>
      <c r="E42" s="93" t="s">
        <v>13</v>
      </c>
      <c r="F42" s="94"/>
      <c r="G42" s="32" t="s">
        <v>13</v>
      </c>
      <c r="H42" s="29" t="s">
        <v>13</v>
      </c>
      <c r="I42" s="70">
        <f>IFERROR(R42+T42+V42+X42+Z42+AB42,"-")</f>
        <v>0</v>
      </c>
      <c r="J42" s="71"/>
      <c r="K42" s="9">
        <f t="shared" si="7"/>
        <v>0</v>
      </c>
      <c r="M42" s="28">
        <f>VLOOKUP(E42,Troops!$A$3:$G$158,5,FALSE)*A42</f>
        <v>0</v>
      </c>
      <c r="N42" s="28"/>
      <c r="O42" s="14">
        <f>VLOOKUP(E42,Troops!$A$3:$F$158,6,FALSE)</f>
        <v>0</v>
      </c>
      <c r="P42" s="14">
        <f>O32*A42</f>
        <v>0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IFERROR(IF(H42="Elite",VLOOKUP(E42,Troops!$A$3:$D$158,4,FALSE),IF(H42="Mediocre",VLOOKUP(E42,Troops!$A$3:$D$158,2,FALSE),VLOOKUP(E42,Troops!$A$3:$D$158,3,FALSE)))+R42+T42,"-")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123"/>
      <c r="C43" s="124"/>
      <c r="D43" s="125"/>
      <c r="E43" s="93" t="s">
        <v>13</v>
      </c>
      <c r="F43" s="94"/>
      <c r="G43" s="32" t="s">
        <v>13</v>
      </c>
      <c r="H43" s="29" t="s">
        <v>13</v>
      </c>
      <c r="I43" s="70">
        <f>IFERROR(R43+T43+V43+X43+Z43+AB43,"-")</f>
        <v>0</v>
      </c>
      <c r="J43" s="71"/>
      <c r="K43" s="9">
        <f t="shared" si="7"/>
        <v>0</v>
      </c>
      <c r="M43" s="28">
        <f>VLOOKUP(E43,Troops!$A$3:$G$158,5,FALSE)*A43</f>
        <v>0</v>
      </c>
      <c r="N43" s="28"/>
      <c r="O43" s="14">
        <f>VLOOKUP(E43,Troops!$A$3:$F$158,6,FALSE)</f>
        <v>0</v>
      </c>
      <c r="P43" s="14">
        <f>O33*A43</f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IFERROR(IF(H43="Elite",VLOOKUP(E43,Troops!$A$3:$D$158,4,FALSE),IF(H43="Mediocre",VLOOKUP(E43,Troops!$A$3:$D$158,2,FALSE),VLOOKUP(E43,Troops!$A$3:$D$158,3,FALSE)))+R43+T43,"-")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72"/>
      <c r="C44" s="83"/>
      <c r="D44" s="73"/>
      <c r="E44" s="93" t="s">
        <v>13</v>
      </c>
      <c r="F44" s="94"/>
      <c r="G44" s="32" t="s">
        <v>13</v>
      </c>
      <c r="H44" s="29" t="s">
        <v>13</v>
      </c>
      <c r="I44" s="70">
        <f t="shared" si="6"/>
        <v>0</v>
      </c>
      <c r="J44" s="71"/>
      <c r="K44" s="9">
        <f t="shared" si="7"/>
        <v>0</v>
      </c>
      <c r="M44" s="28">
        <f>VLOOKUP(E44,Troops!$A$3:$G$158,5,FALSE)*A44</f>
        <v>0</v>
      </c>
      <c r="N44" s="28"/>
      <c r="O44" s="14">
        <f>VLOOKUP(E44,Troops!$A$3:$F$158,6,FALSE)</f>
        <v>0</v>
      </c>
      <c r="P44" s="14">
        <f>O32*A44</f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IFERROR(IF(H44="Elite",VLOOKUP(E44,Troops!$A$3:$D$158,4,FALSE),IF(H44="Mediocre",VLOOKUP(E44,Troops!$A$3:$D$158,2,FALSE),VLOOKUP(E44,Troops!$A$3:$D$158,3,FALSE)))+R44+T44,"-")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72"/>
      <c r="C45" s="83"/>
      <c r="D45" s="73"/>
      <c r="E45" s="93" t="s">
        <v>13</v>
      </c>
      <c r="F45" s="94"/>
      <c r="G45" s="32" t="s">
        <v>13</v>
      </c>
      <c r="H45" s="29" t="s">
        <v>13</v>
      </c>
      <c r="I45" s="70">
        <f t="shared" si="6"/>
        <v>0</v>
      </c>
      <c r="J45" s="71"/>
      <c r="K45" s="9">
        <f t="shared" si="7"/>
        <v>0</v>
      </c>
      <c r="M45" s="28">
        <f>VLOOKUP(E45,Troops!$A$3:$G$158,5,FALSE)*A45</f>
        <v>0</v>
      </c>
      <c r="N45" s="28"/>
      <c r="O45" s="14">
        <f>VLOOKUP(E45,Troops!$A$3:$F$158,6,FALSE)</f>
        <v>0</v>
      </c>
      <c r="P45" s="14">
        <f>O33*A45</f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IFERROR(IF(H45="Elite",VLOOKUP(E45,Troops!$A$3:$D$158,4,FALSE),IF(H45="Mediocre",VLOOKUP(E45,Troops!$A$3:$D$158,2,FALSE),VLOOKUP(E45,Troops!$A$3:$D$158,3,FALSE)))+R45+T45,"-")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72"/>
      <c r="C46" s="83"/>
      <c r="D46" s="73"/>
      <c r="E46" s="93" t="s">
        <v>13</v>
      </c>
      <c r="F46" s="94"/>
      <c r="G46" s="32" t="s">
        <v>13</v>
      </c>
      <c r="H46" s="29" t="s">
        <v>13</v>
      </c>
      <c r="I46" s="70">
        <f t="shared" si="6"/>
        <v>0</v>
      </c>
      <c r="J46" s="71"/>
      <c r="K46" s="9">
        <f t="shared" si="7"/>
        <v>0</v>
      </c>
      <c r="M46" s="28">
        <f>VLOOKUP(E46,Troops!$A$3:$G$158,5,FALSE)*A46</f>
        <v>0</v>
      </c>
      <c r="N46" s="28"/>
      <c r="O46" s="14">
        <f>VLOOKUP(E46,Troops!$A$3:$F$158,6,FALSE)</f>
        <v>0</v>
      </c>
      <c r="P46" s="14">
        <f>O34*A46</f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IFERROR(IF(H46="Elite",VLOOKUP(E46,Troops!$A$3:$D$158,4,FALSE),IF(H46="Mediocre",VLOOKUP(E46,Troops!$A$3:$D$158,2,FALSE),VLOOKUP(E46,Troops!$A$3:$D$158,3,FALSE)))+R46+T46,"-")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72"/>
      <c r="C47" s="83"/>
      <c r="D47" s="73"/>
      <c r="E47" s="93" t="s">
        <v>13</v>
      </c>
      <c r="F47" s="94"/>
      <c r="G47" s="32" t="s">
        <v>13</v>
      </c>
      <c r="H47" s="29" t="s">
        <v>13</v>
      </c>
      <c r="I47" s="70">
        <f t="shared" si="6"/>
        <v>0</v>
      </c>
      <c r="J47" s="71"/>
      <c r="K47" s="9">
        <f t="shared" si="7"/>
        <v>0</v>
      </c>
      <c r="M47" s="28">
        <f>VLOOKUP(E47,Troops!$A$3:$G$158,5,FALSE)*A47</f>
        <v>0</v>
      </c>
      <c r="N47" s="28"/>
      <c r="O47" s="14">
        <f>VLOOKUP(E47,Troops!$A$3:$F$158,6,FALSE)</f>
        <v>0</v>
      </c>
      <c r="P47" s="14">
        <f>O35*A47</f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IFERROR(IF(H47="Elite",VLOOKUP(E47,Troops!$A$3:$D$158,4,FALSE),IF(H47="Mediocre",VLOOKUP(E47,Troops!$A$3:$D$158,2,FALSE),VLOOKUP(E47,Troops!$A$3:$D$158,3,FALSE)))+R47+T47,"-")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116"/>
      <c r="C48" s="117"/>
      <c r="D48" s="118"/>
      <c r="E48" s="99" t="s">
        <v>13</v>
      </c>
      <c r="F48" s="101"/>
      <c r="G48" s="33" t="s">
        <v>13</v>
      </c>
      <c r="H48" s="30" t="s">
        <v>13</v>
      </c>
      <c r="I48" s="79">
        <f t="shared" si="6"/>
        <v>0</v>
      </c>
      <c r="J48" s="80"/>
      <c r="K48" s="10">
        <f t="shared" si="7"/>
        <v>0</v>
      </c>
      <c r="M48" s="28">
        <f>VLOOKUP(E48,Troops!$A$3:$G$158,5,FALSE)*A48</f>
        <v>0</v>
      </c>
      <c r="N48" s="28"/>
      <c r="O48" s="14">
        <f>VLOOKUP(E48,Troops!$A$3:$F$158,6,FALSE)</f>
        <v>0</v>
      </c>
      <c r="P48" s="14">
        <f>O36*A48</f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IFERROR(IF(H48="Elite",VLOOKUP(E48,Troops!$A$3:$D$158,4,FALSE),IF(H48="Mediocre",VLOOKUP(E48,Troops!$A$3:$D$158,2,FALSE),VLOOKUP(E48,Troops!$A$3:$D$158,3,FALSE)))+R48+T48,"-")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28" ht="16.8" thickTop="1" thickBot="1" x14ac:dyDescent="0.35">
      <c r="A49" s="44">
        <v>0</v>
      </c>
      <c r="B49" s="75"/>
      <c r="C49" s="119"/>
      <c r="D49" s="119"/>
      <c r="E49" s="119"/>
      <c r="F49" s="119"/>
      <c r="G49" s="119"/>
      <c r="H49" s="119"/>
      <c r="I49" s="119"/>
      <c r="J49" s="119"/>
      <c r="K49" s="45">
        <f>SUM(K40:K48)+K38</f>
        <v>0</v>
      </c>
      <c r="M49" s="28"/>
      <c r="N49" s="28"/>
    </row>
    <row r="50" spans="1:28" ht="8.1" customHeight="1" thickTop="1" thickBot="1" x14ac:dyDescent="0.35">
      <c r="M50" s="28"/>
      <c r="N50" s="28"/>
    </row>
    <row r="51" spans="1:28" ht="16.2" thickTop="1" x14ac:dyDescent="0.3">
      <c r="A51" s="96" t="s">
        <v>38</v>
      </c>
      <c r="B51" s="97"/>
      <c r="C51" s="97"/>
      <c r="D51" s="97"/>
      <c r="E51" s="97" t="s">
        <v>17</v>
      </c>
      <c r="F51" s="97"/>
      <c r="G51" s="39"/>
      <c r="H51" s="40" t="s">
        <v>18</v>
      </c>
      <c r="I51" s="85" t="s">
        <v>19</v>
      </c>
      <c r="J51" s="85"/>
      <c r="K51" s="36" t="s">
        <v>12</v>
      </c>
      <c r="M51" s="28"/>
      <c r="N51" s="28"/>
      <c r="O51" s="11" t="s">
        <v>5</v>
      </c>
      <c r="P51" s="11" t="s">
        <v>21</v>
      </c>
      <c r="R51" s="11" t="s">
        <v>22</v>
      </c>
      <c r="T51" s="11" t="s">
        <v>23</v>
      </c>
      <c r="V51" s="62" t="s">
        <v>12</v>
      </c>
      <c r="W51" s="62"/>
      <c r="X51" s="62" t="s">
        <v>24</v>
      </c>
      <c r="Z51" s="62" t="s">
        <v>25</v>
      </c>
      <c r="AB51" s="62" t="s">
        <v>26</v>
      </c>
    </row>
    <row r="52" spans="1:28" ht="15" thickBot="1" x14ac:dyDescent="0.35">
      <c r="A52" s="1"/>
      <c r="B52" s="82"/>
      <c r="C52" s="82"/>
      <c r="D52" s="82"/>
      <c r="E52" s="84"/>
      <c r="F52" s="84"/>
      <c r="G52" s="84"/>
      <c r="H52" s="55" t="s">
        <v>13</v>
      </c>
      <c r="I52" s="74" t="s">
        <v>13</v>
      </c>
      <c r="J52" s="74"/>
      <c r="K52" s="4">
        <f>VLOOKUP(H52,Troops!$AA$3:$AB$7,2,FALSE)+VLOOKUP(I52,Troops!$AD$3:$AE$8,2,FALSE)</f>
        <v>0</v>
      </c>
      <c r="M52" s="28"/>
      <c r="N52" s="28"/>
    </row>
    <row r="53" spans="1:28" ht="16.8" thickTop="1" thickBot="1" x14ac:dyDescent="0.35">
      <c r="A53" s="41" t="s">
        <v>27</v>
      </c>
      <c r="B53" s="75" t="s">
        <v>28</v>
      </c>
      <c r="C53" s="75"/>
      <c r="D53" s="75"/>
      <c r="E53" s="75" t="s">
        <v>29</v>
      </c>
      <c r="F53" s="75"/>
      <c r="G53" s="42" t="s">
        <v>30</v>
      </c>
      <c r="H53" s="43" t="s">
        <v>31</v>
      </c>
      <c r="I53" s="76" t="s">
        <v>12</v>
      </c>
      <c r="J53" s="76"/>
      <c r="K53" s="37" t="s">
        <v>32</v>
      </c>
      <c r="M53" s="28"/>
      <c r="N53" s="28"/>
    </row>
    <row r="54" spans="1:28" ht="15" thickTop="1" x14ac:dyDescent="0.3">
      <c r="A54" s="22"/>
      <c r="B54" s="86"/>
      <c r="C54" s="87"/>
      <c r="D54" s="88"/>
      <c r="E54" s="126" t="s">
        <v>13</v>
      </c>
      <c r="F54" s="127"/>
      <c r="G54" s="68" t="s">
        <v>13</v>
      </c>
      <c r="H54" s="69" t="s">
        <v>13</v>
      </c>
      <c r="I54" s="91">
        <f>IFERROR(R54+T54+V54+X54+Z54+AB54,"-")</f>
        <v>0</v>
      </c>
      <c r="J54" s="92"/>
      <c r="K54" s="6">
        <f>IFERROR(SUM(A54*I54),"N/A")</f>
        <v>0</v>
      </c>
      <c r="M54" s="28">
        <f>VLOOKUP(E54,Troops!$A$3:$G$158,5,FALSE)*A54</f>
        <v>0</v>
      </c>
      <c r="N54" s="28"/>
      <c r="O54" s="14">
        <f>VLOOKUP(E54,Troops!$A$3:$F$158,6,FALSE)</f>
        <v>0</v>
      </c>
      <c r="P54" s="14">
        <f>O44*A54</f>
        <v>0</v>
      </c>
      <c r="R54" s="14" t="b" cm="1">
        <f t="array" ref="R54">IF(AND(H54="Elite",G54="Cmd Shot"),N/A)</f>
        <v>0</v>
      </c>
      <c r="T54" t="b" cm="1">
        <f t="array" ref="T54">IF(AND(H54="mediocre",G54="Regimental Artillery"),N/A)</f>
        <v>0</v>
      </c>
      <c r="V54">
        <f>IFERROR(IF(H54="Elite",VLOOKUP(E54,Troops!$A$3:$D$158,4,FALSE),IF(H54="Mediocre",VLOOKUP(E54,Troops!$A$3:$D$158,2,FALSE),VLOOKUP(E54,Troops!$A$3:$D$158,3,FALSE)))+R54+T54,"-")</f>
        <v>0</v>
      </c>
      <c r="X54" t="b">
        <f>IF(G54="Regimental Artillery",VLOOKUP(G54,Troops!$X$4:$Y$5,2,FALSE))</f>
        <v>0</v>
      </c>
      <c r="Z54" t="b">
        <f>IF(G54="Cmd Shot",VLOOKUP(G54,Troops!$X$4:$Y$5,2,FALSE))</f>
        <v>0</v>
      </c>
      <c r="AB54" t="b">
        <f>IF(G54="Stakes",VLOOKUP(G54,Troops!$X$4:$Y$6,2,FALSE))</f>
        <v>0</v>
      </c>
    </row>
    <row r="55" spans="1:28" x14ac:dyDescent="0.3">
      <c r="A55" s="65"/>
      <c r="B55" s="123"/>
      <c r="C55" s="124"/>
      <c r="D55" s="125"/>
      <c r="E55" s="93" t="s">
        <v>13</v>
      </c>
      <c r="F55" s="94"/>
      <c r="G55" s="32" t="s">
        <v>13</v>
      </c>
      <c r="H55" s="29" t="s">
        <v>13</v>
      </c>
      <c r="I55" s="70">
        <f>IFERROR(R55+T55+V55+X55+Z55+AB55,"-")</f>
        <v>0</v>
      </c>
      <c r="J55" s="71"/>
      <c r="K55" s="9">
        <f t="shared" ref="K55:K62" si="8">IFERROR(SUM(A55*I55),"N/A")</f>
        <v>0</v>
      </c>
      <c r="M55" s="28">
        <f>VLOOKUP(E55,Troops!$A$3:$G$158,5,FALSE)*A55</f>
        <v>0</v>
      </c>
      <c r="N55" s="28"/>
      <c r="O55" s="14">
        <f>VLOOKUP(E55,Troops!$A$3:$F$158,6,FALSE)</f>
        <v>0</v>
      </c>
      <c r="P55" s="14">
        <f>O45*A55</f>
        <v>0</v>
      </c>
      <c r="R55" s="14" t="b" cm="1">
        <f t="array" ref="R55">IF(AND(H55="Elite",G55="Cmd Shot"),N/A)</f>
        <v>0</v>
      </c>
      <c r="T55" t="b" cm="1">
        <f t="array" ref="T55">IF(AND(H55="mediocre",G55="Regimental Artillery"),N/A)</f>
        <v>0</v>
      </c>
      <c r="V55">
        <f>IFERROR(IF(H55="Elite",VLOOKUP(E55,Troops!$A$3:$D$158,4,FALSE),IF(H55="Mediocre",VLOOKUP(E55,Troops!$A$3:$D$158,2,FALSE),VLOOKUP(E55,Troops!$A$3:$D$158,3,FALSE)))+R55+T55,"-")</f>
        <v>0</v>
      </c>
      <c r="X55" t="b">
        <f>IF(G55="Regimental Artillery",VLOOKUP(G55,Troops!$X$4:$Y$5,2,FALSE))</f>
        <v>0</v>
      </c>
      <c r="Z55" t="b">
        <f>IF(G55="Cmd Shot",VLOOKUP(G55,Troops!$X$4:$Y$5,2,FALSE))</f>
        <v>0</v>
      </c>
      <c r="AB55" t="b">
        <f>IF(G55="Stakes",VLOOKUP(G55,Troops!$X$4:$Y$6,2,FALSE))</f>
        <v>0</v>
      </c>
    </row>
    <row r="56" spans="1:28" x14ac:dyDescent="0.3">
      <c r="A56" s="65"/>
      <c r="B56" s="123"/>
      <c r="C56" s="124"/>
      <c r="D56" s="125"/>
      <c r="E56" s="128" t="s">
        <v>13</v>
      </c>
      <c r="F56" s="129"/>
      <c r="G56" s="66" t="s">
        <v>13</v>
      </c>
      <c r="H56" s="67" t="s">
        <v>13</v>
      </c>
      <c r="I56" s="79">
        <f>IFERROR(R56+T56+V56+X56+Z56+AB56,"-")</f>
        <v>0</v>
      </c>
      <c r="J56" s="80"/>
      <c r="K56" s="9">
        <f t="shared" si="8"/>
        <v>0</v>
      </c>
      <c r="M56" s="28">
        <f>VLOOKUP(E56,Troops!$A$3:$G$158,5,FALSE)*A56</f>
        <v>0</v>
      </c>
      <c r="N56" s="28"/>
      <c r="O56" s="14">
        <f>VLOOKUP(E56,Troops!$A$3:$F$158,6,FALSE)</f>
        <v>0</v>
      </c>
      <c r="P56" s="14">
        <f>O46*A56</f>
        <v>0</v>
      </c>
      <c r="R56" s="14" t="b" cm="1">
        <f t="array" ref="R56">IF(AND(H56="Elite",G56="Cmd Shot"),N/A)</f>
        <v>0</v>
      </c>
      <c r="T56" t="b" cm="1">
        <f t="array" ref="T56">IF(AND(H56="mediocre",G56="Regimental Artillery"),N/A)</f>
        <v>0</v>
      </c>
      <c r="V56">
        <f>IFERROR(IF(H56="Elite",VLOOKUP(E56,Troops!$A$3:$D$158,4,FALSE),IF(H56="Mediocre",VLOOKUP(E56,Troops!$A$3:$D$158,2,FALSE),VLOOKUP(E56,Troops!$A$3:$D$158,3,FALSE)))+R56+T56,"-")</f>
        <v>0</v>
      </c>
      <c r="X56" t="b">
        <f>IF(G56="Regimental Artillery",VLOOKUP(G56,Troops!$X$4:$Y$5,2,FALSE))</f>
        <v>0</v>
      </c>
      <c r="Z56" t="b">
        <f>IF(G56="Cmd Shot",VLOOKUP(G56,Troops!$X$4:$Y$5,2,FALSE))</f>
        <v>0</v>
      </c>
      <c r="AB56" t="b">
        <f>IF(G56="Stakes",VLOOKUP(G56,Troops!$X$4:$Y$6,2,FALSE))</f>
        <v>0</v>
      </c>
    </row>
    <row r="57" spans="1:28" x14ac:dyDescent="0.3">
      <c r="A57" s="23"/>
      <c r="B57" s="72"/>
      <c r="C57" s="83"/>
      <c r="D57" s="73"/>
      <c r="E57" s="93" t="s">
        <v>13</v>
      </c>
      <c r="F57" s="94"/>
      <c r="G57" s="32" t="s">
        <v>13</v>
      </c>
      <c r="H57" s="29" t="s">
        <v>13</v>
      </c>
      <c r="I57" s="70">
        <f t="shared" ref="I57:I62" si="9">IFERROR(R57+T57+V57+X57+Z57+AB57,"-")</f>
        <v>0</v>
      </c>
      <c r="J57" s="71"/>
      <c r="K57" s="9">
        <f t="shared" si="8"/>
        <v>0</v>
      </c>
      <c r="M57" s="28">
        <f>VLOOKUP(E57,Troops!$A$3:$G$158,5,FALSE)*A57</f>
        <v>0</v>
      </c>
      <c r="N57" s="28"/>
      <c r="O57" s="14">
        <f>VLOOKUP(E57,Troops!$A$3:$F$158,6,FALSE)</f>
        <v>0</v>
      </c>
      <c r="P57" s="14">
        <f t="shared" ref="P57:P62" si="10">O45*A57</f>
        <v>0</v>
      </c>
      <c r="R57" s="14" t="b" cm="1">
        <f t="array" ref="R57">IF(AND(H57="Elite",G57="Cmd Shot"),N/A)</f>
        <v>0</v>
      </c>
      <c r="T57" t="b" cm="1">
        <f t="array" ref="T57">IF(AND(H57="mediocre",G57="Regimental Artillery"),N/A)</f>
        <v>0</v>
      </c>
      <c r="V57">
        <f>IFERROR(IF(H57="Elite",VLOOKUP(E57,Troops!$A$3:$D$158,4,FALSE),IF(H57="Mediocre",VLOOKUP(E57,Troops!$A$3:$D$158,2,FALSE),VLOOKUP(E57,Troops!$A$3:$D$158,3,FALSE)))+R57+T57,"-")</f>
        <v>0</v>
      </c>
      <c r="X57" t="b">
        <f>IF(G57="Regimental Artillery",VLOOKUP(G57,Troops!$X$4:$Y$5,2,FALSE))</f>
        <v>0</v>
      </c>
      <c r="Z57" t="b">
        <f>IF(G57="Cmd Shot",VLOOKUP(G57,Troops!$X$4:$Y$5,2,FALSE))</f>
        <v>0</v>
      </c>
      <c r="AB57" t="b">
        <f>IF(G57="Stakes",VLOOKUP(G57,Troops!$X$4:$Y$6,2,FALSE))</f>
        <v>0</v>
      </c>
    </row>
    <row r="58" spans="1:28" x14ac:dyDescent="0.3">
      <c r="A58" s="23"/>
      <c r="B58" s="72"/>
      <c r="C58" s="83"/>
      <c r="D58" s="73"/>
      <c r="E58" s="93" t="s">
        <v>13</v>
      </c>
      <c r="F58" s="94"/>
      <c r="G58" s="32" t="s">
        <v>13</v>
      </c>
      <c r="H58" s="29" t="s">
        <v>13</v>
      </c>
      <c r="I58" s="70">
        <f t="shared" si="9"/>
        <v>0</v>
      </c>
      <c r="J58" s="71"/>
      <c r="K58" s="9">
        <f t="shared" si="8"/>
        <v>0</v>
      </c>
      <c r="M58" s="28">
        <f>VLOOKUP(E58,Troops!$A$3:$G$158,5,FALSE)*A58</f>
        <v>0</v>
      </c>
      <c r="N58" s="28"/>
      <c r="O58" s="14">
        <f>VLOOKUP(E58,Troops!$A$3:$F$158,6,FALSE)</f>
        <v>0</v>
      </c>
      <c r="P58" s="14">
        <f t="shared" si="10"/>
        <v>0</v>
      </c>
      <c r="R58" s="14" t="b" cm="1">
        <f t="array" ref="R58">IF(AND(H58="Elite",G58="Cmd Shot"),N/A)</f>
        <v>0</v>
      </c>
      <c r="T58" t="b" cm="1">
        <f t="array" ref="T58">IF(AND(H58="mediocre",G58="Regimental Artillery"),N/A)</f>
        <v>0</v>
      </c>
      <c r="V58">
        <f>IFERROR(IF(H58="Elite",VLOOKUP(E58,Troops!$A$3:$D$158,4,FALSE),IF(H58="Mediocre",VLOOKUP(E58,Troops!$A$3:$D$158,2,FALSE),VLOOKUP(E58,Troops!$A$3:$D$158,3,FALSE)))+R58+T58,"-")</f>
        <v>0</v>
      </c>
      <c r="X58" t="b">
        <f>IF(G58="Regimental Artillery",VLOOKUP(G58,Troops!$X$4:$Y$5,2,FALSE))</f>
        <v>0</v>
      </c>
      <c r="Z58" t="b">
        <f>IF(G58="Cmd Shot",VLOOKUP(G58,Troops!$X$4:$Y$5,2,FALSE))</f>
        <v>0</v>
      </c>
      <c r="AB58" t="b">
        <f>IF(G58="Stakes",VLOOKUP(G58,Troops!$X$4:$Y$6,2,FALSE))</f>
        <v>0</v>
      </c>
    </row>
    <row r="59" spans="1:28" x14ac:dyDescent="0.3">
      <c r="A59" s="23"/>
      <c r="B59" s="72"/>
      <c r="C59" s="83"/>
      <c r="D59" s="73"/>
      <c r="E59" s="93" t="s">
        <v>13</v>
      </c>
      <c r="F59" s="94"/>
      <c r="G59" s="32" t="s">
        <v>13</v>
      </c>
      <c r="H59" s="29" t="s">
        <v>13</v>
      </c>
      <c r="I59" s="70">
        <f t="shared" si="9"/>
        <v>0</v>
      </c>
      <c r="J59" s="71"/>
      <c r="K59" s="9">
        <f t="shared" si="8"/>
        <v>0</v>
      </c>
      <c r="M59" s="28">
        <f>VLOOKUP(E59,Troops!$A$3:$G$158,5,FALSE)*A59</f>
        <v>0</v>
      </c>
      <c r="N59" s="28"/>
      <c r="O59" s="14">
        <f>VLOOKUP(E59,Troops!$A$3:$F$158,6,FALSE)</f>
        <v>0</v>
      </c>
      <c r="P59" s="14">
        <f t="shared" si="10"/>
        <v>0</v>
      </c>
      <c r="R59" s="14" t="b" cm="1">
        <f t="array" ref="R59">IF(AND(H59="Elite",G59="Cmd Shot"),N/A)</f>
        <v>0</v>
      </c>
      <c r="T59" t="b" cm="1">
        <f t="array" ref="T59">IF(AND(H59="mediocre",G59="Regimental Artillery"),N/A)</f>
        <v>0</v>
      </c>
      <c r="V59">
        <f>IFERROR(IF(H59="Elite",VLOOKUP(E59,Troops!$A$3:$D$158,4,FALSE),IF(H59="Mediocre",VLOOKUP(E59,Troops!$A$3:$D$158,2,FALSE),VLOOKUP(E59,Troops!$A$3:$D$158,3,FALSE)))+R59+T59,"-")</f>
        <v>0</v>
      </c>
      <c r="X59" t="b">
        <f>IF(G59="Regimental Artillery",VLOOKUP(G59,Troops!$X$4:$Y$5,2,FALSE))</f>
        <v>0</v>
      </c>
      <c r="Z59" t="b">
        <f>IF(G59="Cmd Shot",VLOOKUP(G59,Troops!$X$4:$Y$5,2,FALSE))</f>
        <v>0</v>
      </c>
      <c r="AB59" t="b">
        <f>IF(G59="Stakes",VLOOKUP(G59,Troops!$X$4:$Y$6,2,FALSE))</f>
        <v>0</v>
      </c>
    </row>
    <row r="60" spans="1:28" x14ac:dyDescent="0.3">
      <c r="A60" s="23"/>
      <c r="B60" s="72"/>
      <c r="C60" s="83"/>
      <c r="D60" s="73"/>
      <c r="E60" s="93" t="s">
        <v>13</v>
      </c>
      <c r="F60" s="94"/>
      <c r="G60" s="32" t="s">
        <v>13</v>
      </c>
      <c r="H60" s="29" t="s">
        <v>13</v>
      </c>
      <c r="I60" s="70">
        <f t="shared" si="9"/>
        <v>0</v>
      </c>
      <c r="J60" s="71"/>
      <c r="K60" s="9">
        <f t="shared" si="8"/>
        <v>0</v>
      </c>
      <c r="M60" s="28">
        <f>VLOOKUP(E60,Troops!$A$3:$G$158,5,FALSE)*A60</f>
        <v>0</v>
      </c>
      <c r="N60" s="28"/>
      <c r="O60" s="14">
        <f>VLOOKUP(E60,Troops!$A$3:$F$158,6,FALSE)</f>
        <v>0</v>
      </c>
      <c r="P60" s="14">
        <f t="shared" si="10"/>
        <v>0</v>
      </c>
      <c r="R60" s="14" t="b" cm="1">
        <f t="array" ref="R60">IF(AND(H60="Elite",G60="Cmd Shot"),N/A)</f>
        <v>0</v>
      </c>
      <c r="T60" t="b" cm="1">
        <f t="array" ref="T60">IF(AND(H60="mediocre",G60="Regimental Artillery"),N/A)</f>
        <v>0</v>
      </c>
      <c r="V60">
        <f>IFERROR(IF(H60="Elite",VLOOKUP(E60,Troops!$A$3:$D$158,4,FALSE),IF(H60="Mediocre",VLOOKUP(E60,Troops!$A$3:$D$158,2,FALSE),VLOOKUP(E60,Troops!$A$3:$D$158,3,FALSE)))+R60+T60,"-")</f>
        <v>0</v>
      </c>
      <c r="X60" t="b">
        <f>IF(G60="Regimental Artillery",VLOOKUP(G60,Troops!$X$4:$Y$5,2,FALSE))</f>
        <v>0</v>
      </c>
      <c r="Z60" t="b">
        <f>IF(G60="Cmd Shot",VLOOKUP(G60,Troops!$X$4:$Y$5,2,FALSE))</f>
        <v>0</v>
      </c>
      <c r="AB60" t="b">
        <f>IF(G60="Stakes",VLOOKUP(G60,Troops!$X$4:$Y$6,2,FALSE))</f>
        <v>0</v>
      </c>
    </row>
    <row r="61" spans="1:28" x14ac:dyDescent="0.3">
      <c r="A61" s="23"/>
      <c r="B61" s="72"/>
      <c r="C61" s="83"/>
      <c r="D61" s="73"/>
      <c r="E61" s="93" t="s">
        <v>13</v>
      </c>
      <c r="F61" s="94"/>
      <c r="G61" s="32" t="s">
        <v>13</v>
      </c>
      <c r="H61" s="29" t="s">
        <v>13</v>
      </c>
      <c r="I61" s="70">
        <f t="shared" si="9"/>
        <v>0</v>
      </c>
      <c r="J61" s="71"/>
      <c r="K61" s="9">
        <f t="shared" si="8"/>
        <v>0</v>
      </c>
      <c r="M61" s="28">
        <f>VLOOKUP(E61,Troops!$A$3:$G$158,5,FALSE)*A61</f>
        <v>0</v>
      </c>
      <c r="N61" s="28"/>
      <c r="O61" s="14">
        <f>VLOOKUP(E61,Troops!$A$3:$F$158,6,FALSE)</f>
        <v>0</v>
      </c>
      <c r="P61" s="14">
        <f t="shared" si="10"/>
        <v>0</v>
      </c>
      <c r="R61" s="14" t="b" cm="1">
        <f t="array" ref="R61">IF(AND(H61="Elite",G61="Cmd Shot"),N/A)</f>
        <v>0</v>
      </c>
      <c r="T61" t="b" cm="1">
        <f t="array" ref="T61">IF(AND(H61="mediocre",G61="Regimental Artillery"),N/A)</f>
        <v>0</v>
      </c>
      <c r="V61">
        <f>IFERROR(IF(H61="Elite",VLOOKUP(E61,Troops!$A$3:$D$158,4,FALSE),IF(H61="Mediocre",VLOOKUP(E61,Troops!$A$3:$D$158,2,FALSE),VLOOKUP(E61,Troops!$A$3:$D$158,3,FALSE)))+R61+T61,"-")</f>
        <v>0</v>
      </c>
      <c r="X61" t="b">
        <f>IF(G61="Regimental Artillery",VLOOKUP(G61,Troops!$X$4:$Y$5,2,FALSE))</f>
        <v>0</v>
      </c>
      <c r="Z61" t="b">
        <f>IF(G61="Cmd Shot",VLOOKUP(G61,Troops!$X$4:$Y$5,2,FALSE))</f>
        <v>0</v>
      </c>
      <c r="AB61" t="b">
        <f>IF(G61="Stakes",VLOOKUP(G61,Troops!$X$4:$Y$6,2,FALSE))</f>
        <v>0</v>
      </c>
    </row>
    <row r="62" spans="1:28" ht="15" thickBot="1" x14ac:dyDescent="0.35">
      <c r="A62" s="24"/>
      <c r="B62" s="116"/>
      <c r="C62" s="117"/>
      <c r="D62" s="118"/>
      <c r="E62" s="99" t="s">
        <v>13</v>
      </c>
      <c r="F62" s="101"/>
      <c r="G62" s="33" t="s">
        <v>13</v>
      </c>
      <c r="H62" s="30" t="s">
        <v>13</v>
      </c>
      <c r="I62" s="79">
        <f t="shared" si="9"/>
        <v>0</v>
      </c>
      <c r="J62" s="80"/>
      <c r="K62" s="10">
        <f t="shared" si="8"/>
        <v>0</v>
      </c>
      <c r="M62" s="28">
        <f>VLOOKUP(E62,Troops!$A$3:$G$158,5,FALSE)*A62</f>
        <v>0</v>
      </c>
      <c r="N62" s="28"/>
      <c r="O62" s="14">
        <f>VLOOKUP(E62,Troops!$A$3:$F$158,6,FALSE)</f>
        <v>0</v>
      </c>
      <c r="P62" s="14">
        <f t="shared" si="10"/>
        <v>0</v>
      </c>
      <c r="R62" s="14" t="b" cm="1">
        <f t="array" ref="R62">IF(AND(H62="Elite",G62="Cmd Shot"),N/A)</f>
        <v>0</v>
      </c>
      <c r="T62" t="b" cm="1">
        <f t="array" ref="T62">IF(AND(H62="mediocre",G62="Regimental Artillery"),N/A)</f>
        <v>0</v>
      </c>
      <c r="V62">
        <f>IFERROR(IF(H62="Elite",VLOOKUP(E62,Troops!$A$3:$D$158,4,FALSE),IF(H62="Mediocre",VLOOKUP(E62,Troops!$A$3:$D$158,2,FALSE),VLOOKUP(E62,Troops!$A$3:$D$158,3,FALSE)))+R62+T62,"-")</f>
        <v>0</v>
      </c>
      <c r="X62" t="b">
        <f>IF(G62="Regimental Artillery",VLOOKUP(G62,Troops!$X$4:$Y$5,2,FALSE))</f>
        <v>0</v>
      </c>
      <c r="Z62" t="b">
        <f>IF(G62="Cmd Shot",VLOOKUP(G62,Troops!$X$4:$Y$5,2,FALSE))</f>
        <v>0</v>
      </c>
      <c r="AB62" t="b">
        <f>IF(G62="Stakes",VLOOKUP(G62,Troops!$X$4:$Y$6,2,FALSE))</f>
        <v>0</v>
      </c>
    </row>
    <row r="63" spans="1:28" ht="16.8" thickTop="1" thickBot="1" x14ac:dyDescent="0.35">
      <c r="A63" s="44">
        <v>0</v>
      </c>
      <c r="B63" s="75"/>
      <c r="C63" s="119"/>
      <c r="D63" s="119"/>
      <c r="E63" s="119"/>
      <c r="F63" s="119"/>
      <c r="G63" s="119"/>
      <c r="H63" s="119"/>
      <c r="I63" s="119"/>
      <c r="J63" s="119"/>
      <c r="K63" s="45">
        <f>SUM(K54:K62)+K52</f>
        <v>0</v>
      </c>
      <c r="M63" s="28"/>
      <c r="N63" s="28"/>
    </row>
    <row r="64" spans="1:28" ht="8.1" customHeight="1" thickTop="1" x14ac:dyDescent="0.3">
      <c r="M64" s="28"/>
      <c r="N64" s="28"/>
    </row>
    <row r="65" spans="1:14" ht="8.1" customHeight="1" thickBot="1" x14ac:dyDescent="0.35">
      <c r="M65" s="28"/>
      <c r="N65" s="28"/>
    </row>
    <row r="66" spans="1:14" ht="16.8" thickTop="1" thickBot="1" x14ac:dyDescent="0.35">
      <c r="A66" s="46">
        <f>SUM(A21+A35+A49+A63+M5)</f>
        <v>0</v>
      </c>
      <c r="B66" s="113" t="s">
        <v>35</v>
      </c>
      <c r="C66" s="113"/>
      <c r="D66" s="113"/>
      <c r="E66" s="113"/>
      <c r="F66" s="113"/>
      <c r="G66" s="47"/>
      <c r="H66" s="113" t="s">
        <v>36</v>
      </c>
      <c r="I66" s="113"/>
      <c r="J66" s="113"/>
      <c r="K66" s="48">
        <f>SUM(F7+K6+K7+K21+K35+K49+K63)</f>
        <v>0</v>
      </c>
    </row>
    <row r="67" spans="1:14" ht="15" thickTop="1" x14ac:dyDescent="0.3"/>
  </sheetData>
  <sheetProtection sheet="1" objects="1" scenarios="1"/>
  <mergeCells count="161">
    <mergeCell ref="B47:D47"/>
    <mergeCell ref="E47:F47"/>
    <mergeCell ref="I47:J47"/>
    <mergeCell ref="B48:D48"/>
    <mergeCell ref="E48:F48"/>
    <mergeCell ref="I48:J48"/>
    <mergeCell ref="A51:D51"/>
    <mergeCell ref="E51:F51"/>
    <mergeCell ref="I51:J51"/>
    <mergeCell ref="I55:J55"/>
    <mergeCell ref="I56:J56"/>
    <mergeCell ref="B55:D55"/>
    <mergeCell ref="B56:D56"/>
    <mergeCell ref="E55:F55"/>
    <mergeCell ref="B52:D52"/>
    <mergeCell ref="B49:J49"/>
    <mergeCell ref="B66:C66"/>
    <mergeCell ref="D66:F66"/>
    <mergeCell ref="H66:J66"/>
    <mergeCell ref="I52:J52"/>
    <mergeCell ref="B53:D53"/>
    <mergeCell ref="E53:F53"/>
    <mergeCell ref="I53:J53"/>
    <mergeCell ref="B54:D54"/>
    <mergeCell ref="E54:F54"/>
    <mergeCell ref="I54:J54"/>
    <mergeCell ref="B57:D57"/>
    <mergeCell ref="E57:F57"/>
    <mergeCell ref="E56:F56"/>
    <mergeCell ref="B61:D61"/>
    <mergeCell ref="E61:F61"/>
    <mergeCell ref="I61:J61"/>
    <mergeCell ref="I57:J57"/>
    <mergeCell ref="B45:D45"/>
    <mergeCell ref="E45:F45"/>
    <mergeCell ref="I45:J45"/>
    <mergeCell ref="B46:D46"/>
    <mergeCell ref="E46:F46"/>
    <mergeCell ref="I46:J46"/>
    <mergeCell ref="B41:D41"/>
    <mergeCell ref="E41:F41"/>
    <mergeCell ref="I41:J41"/>
    <mergeCell ref="B44:D44"/>
    <mergeCell ref="E44:F44"/>
    <mergeCell ref="I44:J44"/>
    <mergeCell ref="B42:D42"/>
    <mergeCell ref="B43:D43"/>
    <mergeCell ref="E42:F42"/>
    <mergeCell ref="E43:F43"/>
    <mergeCell ref="I42:J42"/>
    <mergeCell ref="I43:J43"/>
    <mergeCell ref="B39:D39"/>
    <mergeCell ref="E39:F39"/>
    <mergeCell ref="I39:J39"/>
    <mergeCell ref="B40:D40"/>
    <mergeCell ref="E40:F40"/>
    <mergeCell ref="I40:J40"/>
    <mergeCell ref="B35:J35"/>
    <mergeCell ref="A37:D37"/>
    <mergeCell ref="E37:F37"/>
    <mergeCell ref="I37:J37"/>
    <mergeCell ref="I38:J38"/>
    <mergeCell ref="B38:D38"/>
    <mergeCell ref="E38:G38"/>
    <mergeCell ref="B33:D33"/>
    <mergeCell ref="E33:F33"/>
    <mergeCell ref="I33:J33"/>
    <mergeCell ref="B34:D34"/>
    <mergeCell ref="E34:F34"/>
    <mergeCell ref="I34:J34"/>
    <mergeCell ref="B31:D31"/>
    <mergeCell ref="E31:F31"/>
    <mergeCell ref="I31:J31"/>
    <mergeCell ref="B32:D32"/>
    <mergeCell ref="E32:F32"/>
    <mergeCell ref="I32:J32"/>
    <mergeCell ref="B27:D27"/>
    <mergeCell ref="E27:F27"/>
    <mergeCell ref="I27:J27"/>
    <mergeCell ref="B30:D30"/>
    <mergeCell ref="E30:F30"/>
    <mergeCell ref="I30:J30"/>
    <mergeCell ref="B25:D25"/>
    <mergeCell ref="E25:F25"/>
    <mergeCell ref="I25:J25"/>
    <mergeCell ref="B26:D26"/>
    <mergeCell ref="E26:F26"/>
    <mergeCell ref="I26:J26"/>
    <mergeCell ref="I28:J28"/>
    <mergeCell ref="I29:J29"/>
    <mergeCell ref="E28:F28"/>
    <mergeCell ref="E29:F29"/>
    <mergeCell ref="B28:D28"/>
    <mergeCell ref="B29:D29"/>
    <mergeCell ref="I15:J15"/>
    <mergeCell ref="B21:J21"/>
    <mergeCell ref="A23:D23"/>
    <mergeCell ref="E23:F23"/>
    <mergeCell ref="I23:J23"/>
    <mergeCell ref="I24:J24"/>
    <mergeCell ref="B19:D19"/>
    <mergeCell ref="E19:F19"/>
    <mergeCell ref="I19:J19"/>
    <mergeCell ref="B20:D20"/>
    <mergeCell ref="E20:F20"/>
    <mergeCell ref="I20:J20"/>
    <mergeCell ref="B24:D24"/>
    <mergeCell ref="E24:G24"/>
    <mergeCell ref="D2:F2"/>
    <mergeCell ref="D3:F3"/>
    <mergeCell ref="C5:E5"/>
    <mergeCell ref="H5:I5"/>
    <mergeCell ref="I10:J10"/>
    <mergeCell ref="B11:D11"/>
    <mergeCell ref="E11:F11"/>
    <mergeCell ref="I11:J11"/>
    <mergeCell ref="C6:D6"/>
    <mergeCell ref="H6:I6"/>
    <mergeCell ref="C7:D7"/>
    <mergeCell ref="H7:I7"/>
    <mergeCell ref="A9:D9"/>
    <mergeCell ref="E9:F9"/>
    <mergeCell ref="I9:J9"/>
    <mergeCell ref="B10:D10"/>
    <mergeCell ref="E10:G10"/>
    <mergeCell ref="G3:J3"/>
    <mergeCell ref="G2:J2"/>
    <mergeCell ref="B63:J63"/>
    <mergeCell ref="B58:D58"/>
    <mergeCell ref="E58:F58"/>
    <mergeCell ref="I58:J58"/>
    <mergeCell ref="B59:D59"/>
    <mergeCell ref="E59:F59"/>
    <mergeCell ref="I59:J59"/>
    <mergeCell ref="B60:D60"/>
    <mergeCell ref="E60:F60"/>
    <mergeCell ref="I60:J60"/>
    <mergeCell ref="B12:D12"/>
    <mergeCell ref="E12:F12"/>
    <mergeCell ref="I12:J12"/>
    <mergeCell ref="B17:D17"/>
    <mergeCell ref="E17:F17"/>
    <mergeCell ref="I17:J17"/>
    <mergeCell ref="E52:G52"/>
    <mergeCell ref="B62:D62"/>
    <mergeCell ref="E62:F62"/>
    <mergeCell ref="I62:J62"/>
    <mergeCell ref="B18:D18"/>
    <mergeCell ref="E18:F18"/>
    <mergeCell ref="I18:J18"/>
    <mergeCell ref="B13:D13"/>
    <mergeCell ref="E13:F13"/>
    <mergeCell ref="I13:J13"/>
    <mergeCell ref="B16:D16"/>
    <mergeCell ref="E16:F16"/>
    <mergeCell ref="I16:J16"/>
    <mergeCell ref="B14:D14"/>
    <mergeCell ref="B15:D15"/>
    <mergeCell ref="E14:F14"/>
    <mergeCell ref="E15:F15"/>
    <mergeCell ref="I14:J14"/>
  </mergeCells>
  <dataValidations count="8">
    <dataValidation type="list" allowBlank="1" showInputMessage="1" showErrorMessage="1" sqref="G40:G48 G12:G20 G26:G34 G54:G62" xr:uid="{D8719665-E7FC-4F87-8F5A-DD8052F70D0A}">
      <formula1>Options</formula1>
    </dataValidation>
    <dataValidation type="list" allowBlank="1" showInputMessage="1" showErrorMessage="1" sqref="F6" xr:uid="{130BDB4F-9057-424D-9A57-E8F9700765B0}">
      <formula1>Camp</formula1>
    </dataValidation>
    <dataValidation type="list" allowBlank="1" showInputMessage="1" showErrorMessage="1" sqref="I10:J10 I24:J24 I38:J38 I52:J52" xr:uid="{165AAFED-A88B-454D-8E4F-DD92E4BB8D21}">
      <formula1>GeneralType</formula1>
    </dataValidation>
    <dataValidation type="list" allowBlank="1" showInputMessage="1" showErrorMessage="1" sqref="H38 H24 H52" xr:uid="{8BB8A7D9-42AD-42E9-9DA7-C03F531B8F5E}">
      <formula1>Generals</formula1>
    </dataValidation>
    <dataValidation type="list" allowBlank="1" showInputMessage="1" showErrorMessage="1" sqref="C6:E7" xr:uid="{9A1A5772-49EE-4015-86DE-D35D8C3D8494}">
      <formula1>Terrain</formula1>
    </dataValidation>
    <dataValidation type="list" allowBlank="1" showInputMessage="1" showErrorMessage="1" sqref="H40:H48 H12:H20 H26:H34 H54:H62" xr:uid="{057B65AF-D853-4507-B6A7-7705057B35EF}">
      <formula1>Quality</formula1>
    </dataValidation>
    <dataValidation type="list" allowBlank="1" showInputMessage="1" showErrorMessage="1" sqref="F16:F20 F12:F13 E12:E20 E26:F34 E54:F62 E40:F48" xr:uid="{B210AB18-CF3D-4580-A25D-CE0974C37C53}">
      <formula1>Troops</formula1>
    </dataValidation>
    <dataValidation type="list" allowBlank="1" showInputMessage="1" showErrorMessage="1" sqref="H10" xr:uid="{D1A8F0B1-1C0B-4FB8-8684-EB23E862CDF2}">
      <formula1>GeneralLevel_Large</formula1>
    </dataValidation>
  </dataValidations>
  <pageMargins left="0.25" right="0.25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6B66-8275-41B6-A16A-7C345E9DACDD}">
  <dimension ref="A1:B92"/>
  <sheetViews>
    <sheetView workbookViewId="0">
      <pane ySplit="1" topLeftCell="A2" activePane="bottomLeft" state="frozen"/>
      <selection pane="bottomLeft" activeCell="C79" sqref="C79"/>
    </sheetView>
  </sheetViews>
  <sheetFormatPr defaultColWidth="8.77734375" defaultRowHeight="14.4" x14ac:dyDescent="0.3"/>
  <cols>
    <col min="1" max="1" width="8.77734375" style="14"/>
    <col min="2" max="2" width="38.21875" style="14" bestFit="1" customWidth="1"/>
    <col min="3" max="16384" width="8.77734375" style="14"/>
  </cols>
  <sheetData>
    <row r="1" spans="1:2" x14ac:dyDescent="0.3">
      <c r="A1" s="14">
        <v>0</v>
      </c>
      <c r="B1" s="15" t="s">
        <v>39</v>
      </c>
    </row>
    <row r="2" spans="1:2" x14ac:dyDescent="0.3">
      <c r="A2" s="14">
        <v>1</v>
      </c>
      <c r="B2" s="14" t="s">
        <v>40</v>
      </c>
    </row>
    <row r="3" spans="1:2" x14ac:dyDescent="0.3">
      <c r="A3" s="14">
        <v>2</v>
      </c>
      <c r="B3" s="14" t="s">
        <v>41</v>
      </c>
    </row>
    <row r="4" spans="1:2" x14ac:dyDescent="0.3">
      <c r="A4" s="14">
        <v>3</v>
      </c>
      <c r="B4" s="14" t="s">
        <v>42</v>
      </c>
    </row>
    <row r="5" spans="1:2" x14ac:dyDescent="0.3">
      <c r="A5" s="14">
        <v>4</v>
      </c>
      <c r="B5" s="14" t="s">
        <v>43</v>
      </c>
    </row>
    <row r="6" spans="1:2" x14ac:dyDescent="0.3">
      <c r="A6" s="14">
        <v>5</v>
      </c>
      <c r="B6" s="14" t="s">
        <v>44</v>
      </c>
    </row>
    <row r="7" spans="1:2" x14ac:dyDescent="0.3">
      <c r="A7" s="14">
        <v>6</v>
      </c>
      <c r="B7" s="14" t="s">
        <v>45</v>
      </c>
    </row>
    <row r="8" spans="1:2" x14ac:dyDescent="0.3">
      <c r="A8" s="14">
        <v>7</v>
      </c>
      <c r="B8" s="14" t="s">
        <v>46</v>
      </c>
    </row>
    <row r="9" spans="1:2" x14ac:dyDescent="0.3">
      <c r="A9" s="14">
        <v>8</v>
      </c>
      <c r="B9" s="14" t="s">
        <v>47</v>
      </c>
    </row>
    <row r="10" spans="1:2" x14ac:dyDescent="0.3">
      <c r="A10" s="14">
        <v>9</v>
      </c>
      <c r="B10" s="14" t="s">
        <v>48</v>
      </c>
    </row>
    <row r="11" spans="1:2" x14ac:dyDescent="0.3">
      <c r="A11" s="14">
        <v>10</v>
      </c>
      <c r="B11" s="14" t="s">
        <v>49</v>
      </c>
    </row>
    <row r="12" spans="1:2" x14ac:dyDescent="0.3">
      <c r="A12" s="14">
        <v>11</v>
      </c>
      <c r="B12" s="14" t="s">
        <v>50</v>
      </c>
    </row>
    <row r="13" spans="1:2" x14ac:dyDescent="0.3">
      <c r="A13" s="14">
        <v>12</v>
      </c>
      <c r="B13" s="14" t="s">
        <v>51</v>
      </c>
    </row>
    <row r="14" spans="1:2" x14ac:dyDescent="0.3">
      <c r="A14" s="14">
        <v>13</v>
      </c>
      <c r="B14" s="14" t="s">
        <v>52</v>
      </c>
    </row>
    <row r="15" spans="1:2" x14ac:dyDescent="0.3">
      <c r="A15" s="14">
        <v>14</v>
      </c>
      <c r="B15" s="14" t="s">
        <v>53</v>
      </c>
    </row>
    <row r="16" spans="1:2" x14ac:dyDescent="0.3">
      <c r="A16" s="14">
        <v>15</v>
      </c>
      <c r="B16" s="14" t="s">
        <v>54</v>
      </c>
    </row>
    <row r="17" spans="1:2" x14ac:dyDescent="0.3">
      <c r="A17" s="14">
        <v>16</v>
      </c>
      <c r="B17" s="14" t="s">
        <v>55</v>
      </c>
    </row>
    <row r="18" spans="1:2" x14ac:dyDescent="0.3">
      <c r="A18" s="14">
        <v>17</v>
      </c>
      <c r="B18" s="14" t="s">
        <v>56</v>
      </c>
    </row>
    <row r="19" spans="1:2" x14ac:dyDescent="0.3">
      <c r="A19" s="14">
        <v>18</v>
      </c>
      <c r="B19" s="14" t="s">
        <v>57</v>
      </c>
    </row>
    <row r="20" spans="1:2" x14ac:dyDescent="0.3">
      <c r="A20" s="14">
        <v>19</v>
      </c>
      <c r="B20" s="14" t="s">
        <v>58</v>
      </c>
    </row>
    <row r="21" spans="1:2" x14ac:dyDescent="0.3">
      <c r="A21" s="14">
        <v>20</v>
      </c>
      <c r="B21" s="14" t="s">
        <v>59</v>
      </c>
    </row>
    <row r="22" spans="1:2" x14ac:dyDescent="0.3">
      <c r="A22" s="14">
        <v>21</v>
      </c>
      <c r="B22" s="14" t="s">
        <v>60</v>
      </c>
    </row>
    <row r="23" spans="1:2" x14ac:dyDescent="0.3">
      <c r="A23" s="14">
        <v>22</v>
      </c>
      <c r="B23" s="14" t="s">
        <v>61</v>
      </c>
    </row>
    <row r="24" spans="1:2" x14ac:dyDescent="0.3">
      <c r="A24" s="14">
        <v>23</v>
      </c>
      <c r="B24" s="14" t="s">
        <v>62</v>
      </c>
    </row>
    <row r="25" spans="1:2" x14ac:dyDescent="0.3">
      <c r="A25" s="14">
        <v>24</v>
      </c>
      <c r="B25" s="14" t="s">
        <v>63</v>
      </c>
    </row>
    <row r="26" spans="1:2" x14ac:dyDescent="0.3">
      <c r="A26" s="14">
        <v>25</v>
      </c>
      <c r="B26" s="14" t="s">
        <v>64</v>
      </c>
    </row>
    <row r="27" spans="1:2" x14ac:dyDescent="0.3">
      <c r="A27" s="14">
        <v>26</v>
      </c>
      <c r="B27" s="14" t="s">
        <v>65</v>
      </c>
    </row>
    <row r="28" spans="1:2" x14ac:dyDescent="0.3">
      <c r="A28" s="14">
        <v>27</v>
      </c>
      <c r="B28" s="14" t="s">
        <v>66</v>
      </c>
    </row>
    <row r="29" spans="1:2" x14ac:dyDescent="0.3">
      <c r="A29" s="14">
        <v>28</v>
      </c>
      <c r="B29" s="14" t="s">
        <v>67</v>
      </c>
    </row>
    <row r="30" spans="1:2" x14ac:dyDescent="0.3">
      <c r="A30" s="14">
        <v>29</v>
      </c>
      <c r="B30" s="14" t="s">
        <v>68</v>
      </c>
    </row>
    <row r="31" spans="1:2" x14ac:dyDescent="0.3">
      <c r="A31" s="14">
        <v>30</v>
      </c>
      <c r="B31" s="14" t="s">
        <v>69</v>
      </c>
    </row>
    <row r="32" spans="1:2" x14ac:dyDescent="0.3">
      <c r="A32" s="14">
        <v>31</v>
      </c>
      <c r="B32" s="14" t="s">
        <v>70</v>
      </c>
    </row>
    <row r="33" spans="1:2" x14ac:dyDescent="0.3">
      <c r="A33" s="14">
        <v>32</v>
      </c>
      <c r="B33" s="14" t="s">
        <v>71</v>
      </c>
    </row>
    <row r="34" spans="1:2" x14ac:dyDescent="0.3">
      <c r="A34" s="14">
        <v>33</v>
      </c>
      <c r="B34" s="14" t="s">
        <v>72</v>
      </c>
    </row>
    <row r="35" spans="1:2" x14ac:dyDescent="0.3">
      <c r="A35" s="14">
        <v>34</v>
      </c>
      <c r="B35" s="14" t="s">
        <v>73</v>
      </c>
    </row>
    <row r="36" spans="1:2" x14ac:dyDescent="0.3">
      <c r="A36" s="14">
        <v>35</v>
      </c>
      <c r="B36" s="14" t="s">
        <v>74</v>
      </c>
    </row>
    <row r="37" spans="1:2" x14ac:dyDescent="0.3">
      <c r="A37" s="14">
        <v>36</v>
      </c>
      <c r="B37" s="14" t="s">
        <v>75</v>
      </c>
    </row>
    <row r="38" spans="1:2" x14ac:dyDescent="0.3">
      <c r="A38" s="14">
        <v>37</v>
      </c>
      <c r="B38" s="14" t="s">
        <v>76</v>
      </c>
    </row>
    <row r="39" spans="1:2" x14ac:dyDescent="0.3">
      <c r="A39" s="14">
        <v>38</v>
      </c>
      <c r="B39" s="14" t="s">
        <v>77</v>
      </c>
    </row>
    <row r="40" spans="1:2" x14ac:dyDescent="0.3">
      <c r="A40" s="14">
        <v>39</v>
      </c>
      <c r="B40" s="14" t="s">
        <v>78</v>
      </c>
    </row>
    <row r="41" spans="1:2" x14ac:dyDescent="0.3">
      <c r="A41" s="14">
        <v>40</v>
      </c>
      <c r="B41" s="14" t="s">
        <v>79</v>
      </c>
    </row>
    <row r="42" spans="1:2" x14ac:dyDescent="0.3">
      <c r="A42" s="14">
        <v>41</v>
      </c>
      <c r="B42" s="14" t="s">
        <v>80</v>
      </c>
    </row>
    <row r="43" spans="1:2" x14ac:dyDescent="0.3">
      <c r="A43" s="14">
        <v>42</v>
      </c>
      <c r="B43" s="14" t="s">
        <v>81</v>
      </c>
    </row>
    <row r="44" spans="1:2" x14ac:dyDescent="0.3">
      <c r="A44" s="14">
        <v>43</v>
      </c>
      <c r="B44" s="14" t="s">
        <v>82</v>
      </c>
    </row>
    <row r="45" spans="1:2" x14ac:dyDescent="0.3">
      <c r="A45" s="14">
        <v>44</v>
      </c>
      <c r="B45" s="14" t="s">
        <v>83</v>
      </c>
    </row>
    <row r="46" spans="1:2" x14ac:dyDescent="0.3">
      <c r="A46" s="14">
        <v>45</v>
      </c>
      <c r="B46" s="14" t="s">
        <v>84</v>
      </c>
    </row>
    <row r="47" spans="1:2" x14ac:dyDescent="0.3">
      <c r="A47" s="14">
        <v>46</v>
      </c>
      <c r="B47" s="14" t="s">
        <v>85</v>
      </c>
    </row>
    <row r="48" spans="1:2" x14ac:dyDescent="0.3">
      <c r="A48" s="14">
        <v>47</v>
      </c>
      <c r="B48" s="14" t="s">
        <v>86</v>
      </c>
    </row>
    <row r="49" spans="1:2" x14ac:dyDescent="0.3">
      <c r="A49" s="14">
        <v>48</v>
      </c>
      <c r="B49" s="14" t="s">
        <v>87</v>
      </c>
    </row>
    <row r="50" spans="1:2" x14ac:dyDescent="0.3">
      <c r="A50" s="14">
        <v>49</v>
      </c>
      <c r="B50" s="14" t="s">
        <v>88</v>
      </c>
    </row>
    <row r="51" spans="1:2" x14ac:dyDescent="0.3">
      <c r="A51" s="14">
        <v>50</v>
      </c>
      <c r="B51" s="14" t="s">
        <v>89</v>
      </c>
    </row>
    <row r="52" spans="1:2" x14ac:dyDescent="0.3">
      <c r="A52" s="14">
        <v>51</v>
      </c>
      <c r="B52" s="14" t="s">
        <v>90</v>
      </c>
    </row>
    <row r="53" spans="1:2" x14ac:dyDescent="0.3">
      <c r="A53" s="14">
        <v>52</v>
      </c>
      <c r="B53" s="14" t="s">
        <v>91</v>
      </c>
    </row>
    <row r="54" spans="1:2" x14ac:dyDescent="0.3">
      <c r="A54" s="14">
        <v>53</v>
      </c>
      <c r="B54" s="14" t="s">
        <v>92</v>
      </c>
    </row>
    <row r="55" spans="1:2" x14ac:dyDescent="0.3">
      <c r="A55" s="14">
        <v>54</v>
      </c>
      <c r="B55" s="14" t="s">
        <v>93</v>
      </c>
    </row>
    <row r="56" spans="1:2" x14ac:dyDescent="0.3">
      <c r="A56" s="14">
        <v>55</v>
      </c>
      <c r="B56" s="14" t="s">
        <v>94</v>
      </c>
    </row>
    <row r="57" spans="1:2" x14ac:dyDescent="0.3">
      <c r="A57" s="14">
        <v>56</v>
      </c>
      <c r="B57" s="14" t="s">
        <v>95</v>
      </c>
    </row>
    <row r="58" spans="1:2" x14ac:dyDescent="0.3">
      <c r="A58" s="14">
        <v>57</v>
      </c>
      <c r="B58" s="14" t="s">
        <v>96</v>
      </c>
    </row>
    <row r="59" spans="1:2" x14ac:dyDescent="0.3">
      <c r="A59" s="14">
        <v>58</v>
      </c>
      <c r="B59" s="14" t="s">
        <v>97</v>
      </c>
    </row>
    <row r="60" spans="1:2" x14ac:dyDescent="0.3">
      <c r="A60" s="14">
        <v>59</v>
      </c>
      <c r="B60" s="14" t="s">
        <v>98</v>
      </c>
    </row>
    <row r="61" spans="1:2" x14ac:dyDescent="0.3">
      <c r="A61" s="14">
        <v>60</v>
      </c>
      <c r="B61" s="14" t="s">
        <v>99</v>
      </c>
    </row>
    <row r="62" spans="1:2" x14ac:dyDescent="0.3">
      <c r="A62" s="14">
        <v>61</v>
      </c>
      <c r="B62" s="14" t="s">
        <v>100</v>
      </c>
    </row>
    <row r="63" spans="1:2" x14ac:dyDescent="0.3">
      <c r="A63" s="14">
        <v>62</v>
      </c>
      <c r="B63" s="14" t="s">
        <v>101</v>
      </c>
    </row>
    <row r="64" spans="1:2" x14ac:dyDescent="0.3">
      <c r="A64" s="14">
        <v>63</v>
      </c>
      <c r="B64" s="14" t="s">
        <v>102</v>
      </c>
    </row>
    <row r="65" spans="1:2" x14ac:dyDescent="0.3">
      <c r="A65" s="14">
        <v>64</v>
      </c>
      <c r="B65" s="14" t="s">
        <v>103</v>
      </c>
    </row>
    <row r="66" spans="1:2" x14ac:dyDescent="0.3">
      <c r="A66" s="14">
        <v>65</v>
      </c>
      <c r="B66" s="14" t="s">
        <v>104</v>
      </c>
    </row>
    <row r="67" spans="1:2" x14ac:dyDescent="0.3">
      <c r="A67" s="14">
        <v>66</v>
      </c>
      <c r="B67" s="14" t="s">
        <v>105</v>
      </c>
    </row>
    <row r="68" spans="1:2" x14ac:dyDescent="0.3">
      <c r="A68" s="14">
        <v>67</v>
      </c>
      <c r="B68" s="14" t="s">
        <v>106</v>
      </c>
    </row>
    <row r="69" spans="1:2" x14ac:dyDescent="0.3">
      <c r="A69" s="14">
        <v>68</v>
      </c>
      <c r="B69" s="14" t="s">
        <v>107</v>
      </c>
    </row>
    <row r="70" spans="1:2" x14ac:dyDescent="0.3">
      <c r="A70" s="14">
        <v>69</v>
      </c>
      <c r="B70" s="14" t="s">
        <v>108</v>
      </c>
    </row>
    <row r="71" spans="1:2" x14ac:dyDescent="0.3">
      <c r="A71" s="14">
        <v>70</v>
      </c>
      <c r="B71" s="14" t="s">
        <v>109</v>
      </c>
    </row>
    <row r="72" spans="1:2" x14ac:dyDescent="0.3">
      <c r="A72" s="14">
        <v>71</v>
      </c>
      <c r="B72" s="14" t="s">
        <v>110</v>
      </c>
    </row>
    <row r="73" spans="1:2" x14ac:dyDescent="0.3">
      <c r="A73" s="14">
        <v>72</v>
      </c>
      <c r="B73" s="14" t="s">
        <v>111</v>
      </c>
    </row>
    <row r="74" spans="1:2" x14ac:dyDescent="0.3">
      <c r="A74" s="14">
        <v>73</v>
      </c>
      <c r="B74" s="14" t="s">
        <v>112</v>
      </c>
    </row>
    <row r="75" spans="1:2" x14ac:dyDescent="0.3">
      <c r="A75" s="14">
        <v>74</v>
      </c>
      <c r="B75" s="14" t="s">
        <v>113</v>
      </c>
    </row>
    <row r="76" spans="1:2" x14ac:dyDescent="0.3">
      <c r="A76" s="14">
        <v>75</v>
      </c>
      <c r="B76" s="14" t="s">
        <v>114</v>
      </c>
    </row>
    <row r="77" spans="1:2" x14ac:dyDescent="0.3">
      <c r="A77" s="14">
        <v>76</v>
      </c>
      <c r="B77" s="14" t="s">
        <v>115</v>
      </c>
    </row>
    <row r="78" spans="1:2" x14ac:dyDescent="0.3">
      <c r="A78" s="14">
        <v>77</v>
      </c>
      <c r="B78" s="14" t="s">
        <v>116</v>
      </c>
    </row>
    <row r="79" spans="1:2" x14ac:dyDescent="0.3">
      <c r="A79" s="14">
        <v>78</v>
      </c>
      <c r="B79" s="14" t="s">
        <v>117</v>
      </c>
    </row>
    <row r="80" spans="1:2" x14ac:dyDescent="0.3">
      <c r="A80" s="14">
        <v>79</v>
      </c>
      <c r="B80" s="14" t="s">
        <v>118</v>
      </c>
    </row>
    <row r="81" spans="1:2" x14ac:dyDescent="0.3">
      <c r="A81" s="14">
        <v>80</v>
      </c>
      <c r="B81" s="14" t="s">
        <v>119</v>
      </c>
    </row>
    <row r="82" spans="1:2" x14ac:dyDescent="0.3">
      <c r="A82" s="14">
        <v>81</v>
      </c>
      <c r="B82" s="14" t="s">
        <v>120</v>
      </c>
    </row>
    <row r="83" spans="1:2" x14ac:dyDescent="0.3">
      <c r="A83" s="14">
        <v>82</v>
      </c>
      <c r="B83" s="14" t="s">
        <v>121</v>
      </c>
    </row>
    <row r="84" spans="1:2" x14ac:dyDescent="0.3">
      <c r="A84" s="14">
        <v>83</v>
      </c>
      <c r="B84" s="14" t="s">
        <v>122</v>
      </c>
    </row>
    <row r="85" spans="1:2" x14ac:dyDescent="0.3">
      <c r="A85" s="14">
        <v>84</v>
      </c>
      <c r="B85" s="14" t="s">
        <v>123</v>
      </c>
    </row>
    <row r="86" spans="1:2" x14ac:dyDescent="0.3">
      <c r="A86" s="14">
        <v>85</v>
      </c>
      <c r="B86" s="14" t="s">
        <v>124</v>
      </c>
    </row>
    <row r="87" spans="1:2" x14ac:dyDescent="0.3">
      <c r="A87" s="14">
        <v>86</v>
      </c>
      <c r="B87" s="14" t="s">
        <v>125</v>
      </c>
    </row>
    <row r="88" spans="1:2" x14ac:dyDescent="0.3">
      <c r="A88" s="14">
        <v>87</v>
      </c>
      <c r="B88" s="14" t="s">
        <v>126</v>
      </c>
    </row>
    <row r="89" spans="1:2" x14ac:dyDescent="0.3">
      <c r="A89" s="14">
        <v>88</v>
      </c>
      <c r="B89" s="14" t="s">
        <v>127</v>
      </c>
    </row>
    <row r="90" spans="1:2" x14ac:dyDescent="0.3">
      <c r="A90" s="14">
        <v>89</v>
      </c>
      <c r="B90" s="14" t="s">
        <v>128</v>
      </c>
    </row>
    <row r="91" spans="1:2" x14ac:dyDescent="0.3">
      <c r="A91" s="14">
        <v>90</v>
      </c>
      <c r="B91" s="14" t="s">
        <v>129</v>
      </c>
    </row>
    <row r="92" spans="1:2" x14ac:dyDescent="0.3">
      <c r="A92" s="14">
        <v>91</v>
      </c>
      <c r="B92" s="14" t="s">
        <v>130</v>
      </c>
    </row>
  </sheetData>
  <sheetProtection sheet="1" deleteColumns="0"/>
  <autoFilter ref="A1:B93" xr:uid="{AFDE6B66-8275-41B6-A16A-7C345E9DACDD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CF10-CCB3-43E3-ABC7-FAE96AD6CB4D}">
  <dimension ref="A1:AH158"/>
  <sheetViews>
    <sheetView topLeftCell="G1" zoomScale="150" workbookViewId="0">
      <pane ySplit="1" topLeftCell="A2" activePane="bottomLeft" state="frozen"/>
      <selection pane="bottomLeft" activeCell="X8" sqref="X8"/>
    </sheetView>
  </sheetViews>
  <sheetFormatPr defaultColWidth="8.77734375" defaultRowHeight="14.4" x14ac:dyDescent="0.3"/>
  <cols>
    <col min="1" max="1" width="49.21875" style="14" bestFit="1" customWidth="1"/>
    <col min="2" max="2" width="14.21875" style="16" bestFit="1" customWidth="1"/>
    <col min="3" max="3" width="13.21875" style="16" bestFit="1" customWidth="1"/>
    <col min="4" max="4" width="10" style="16" bestFit="1" customWidth="1"/>
    <col min="5" max="5" width="14.77734375" style="16" bestFit="1" customWidth="1"/>
    <col min="6" max="6" width="18.44140625" style="16" bestFit="1" customWidth="1"/>
    <col min="7" max="7" width="5.77734375" style="14" customWidth="1"/>
    <col min="8" max="8" width="15.77734375" style="14" bestFit="1" customWidth="1"/>
    <col min="9" max="9" width="3" style="14" bestFit="1" customWidth="1"/>
    <col min="10" max="10" width="4.77734375" style="14" customWidth="1"/>
    <col min="11" max="11" width="15.77734375" style="14" bestFit="1" customWidth="1"/>
    <col min="12" max="12" width="2.77734375" style="14" bestFit="1" customWidth="1"/>
    <col min="13" max="13" width="5.44140625" style="14" customWidth="1"/>
    <col min="14" max="15" width="11.77734375" style="14" bestFit="1" customWidth="1"/>
    <col min="16" max="16" width="4.77734375" style="14" customWidth="1"/>
    <col min="17" max="17" width="14.21875" style="14" bestFit="1" customWidth="1"/>
    <col min="18" max="18" width="6.21875" style="14" customWidth="1"/>
    <col min="19" max="19" width="12.77734375" style="14" bestFit="1" customWidth="1"/>
    <col min="20" max="20" width="4" style="14" bestFit="1" customWidth="1"/>
    <col min="21" max="21" width="8.77734375" style="14"/>
    <col min="22" max="22" width="11.77734375" style="14" bestFit="1" customWidth="1"/>
    <col min="23" max="23" width="8.77734375" style="14"/>
    <col min="24" max="24" width="19.21875" style="14" bestFit="1" customWidth="1"/>
    <col min="25" max="25" width="2" style="14" bestFit="1" customWidth="1"/>
    <col min="26" max="26" width="8.77734375" style="14"/>
    <col min="27" max="27" width="22.21875" style="14" bestFit="1" customWidth="1"/>
    <col min="28" max="28" width="3" style="14" bestFit="1" customWidth="1"/>
    <col min="29" max="29" width="8.77734375" style="14"/>
    <col min="30" max="30" width="21.77734375" style="14" bestFit="1" customWidth="1"/>
    <col min="31" max="31" width="3.77734375" style="14" bestFit="1" customWidth="1"/>
    <col min="32" max="32" width="8.77734375" style="14"/>
    <col min="33" max="34" width="11.77734375" style="14" bestFit="1" customWidth="1"/>
    <col min="35" max="16384" width="8.77734375" style="14"/>
  </cols>
  <sheetData>
    <row r="1" spans="1:34" x14ac:dyDescent="0.3">
      <c r="A1" s="11" t="s">
        <v>29</v>
      </c>
      <c r="B1" s="12" t="s">
        <v>131</v>
      </c>
      <c r="C1" s="12" t="s">
        <v>132</v>
      </c>
      <c r="D1" s="12" t="s">
        <v>133</v>
      </c>
      <c r="E1" s="13" t="s">
        <v>134</v>
      </c>
      <c r="F1" s="13" t="s">
        <v>135</v>
      </c>
      <c r="H1" s="11" t="s">
        <v>136</v>
      </c>
      <c r="I1" s="11"/>
      <c r="J1" s="11"/>
      <c r="K1" s="11" t="s">
        <v>137</v>
      </c>
      <c r="L1" s="11"/>
      <c r="M1" s="11"/>
      <c r="N1" s="11" t="s">
        <v>138</v>
      </c>
      <c r="O1" s="11"/>
      <c r="P1" s="11"/>
      <c r="Q1" s="11" t="s">
        <v>139</v>
      </c>
      <c r="R1" s="11"/>
      <c r="S1" s="11" t="s">
        <v>10</v>
      </c>
      <c r="T1" s="11"/>
      <c r="V1" s="11" t="s">
        <v>31</v>
      </c>
      <c r="X1" s="11" t="s">
        <v>30</v>
      </c>
      <c r="AA1" s="11" t="s">
        <v>140</v>
      </c>
      <c r="AB1" s="11"/>
      <c r="AC1" s="11"/>
      <c r="AD1" s="11" t="s">
        <v>141</v>
      </c>
      <c r="AE1" s="11"/>
      <c r="AG1" s="11" t="s">
        <v>138</v>
      </c>
      <c r="AH1" s="11"/>
    </row>
    <row r="2" spans="1:34" x14ac:dyDescent="0.3">
      <c r="A2" s="11"/>
      <c r="B2" s="12"/>
      <c r="C2" s="12"/>
      <c r="D2" s="12"/>
      <c r="E2" s="13"/>
      <c r="F2" s="13"/>
      <c r="H2" s="11"/>
      <c r="I2" s="11"/>
      <c r="J2" s="11"/>
      <c r="K2" s="11"/>
      <c r="L2" s="11"/>
      <c r="M2" s="11"/>
      <c r="N2" s="11"/>
      <c r="O2" s="11"/>
      <c r="P2" s="11"/>
      <c r="Q2" s="15" t="s">
        <v>13</v>
      </c>
      <c r="R2" s="15"/>
      <c r="S2" s="11"/>
      <c r="T2" s="11"/>
      <c r="AA2" s="11"/>
      <c r="AB2" s="11"/>
      <c r="AC2" s="11"/>
      <c r="AD2" s="11"/>
      <c r="AE2" s="11"/>
      <c r="AG2" s="11"/>
      <c r="AH2" s="11"/>
    </row>
    <row r="3" spans="1:34" x14ac:dyDescent="0.3">
      <c r="A3" s="15" t="s">
        <v>13</v>
      </c>
      <c r="B3" s="16">
        <v>0</v>
      </c>
      <c r="C3" s="16">
        <v>0</v>
      </c>
      <c r="D3" s="16">
        <v>0</v>
      </c>
      <c r="E3" s="16">
        <v>0</v>
      </c>
      <c r="F3" s="16">
        <v>0</v>
      </c>
      <c r="H3" s="15" t="s">
        <v>13</v>
      </c>
      <c r="I3" s="15">
        <v>0</v>
      </c>
      <c r="K3" s="15" t="s">
        <v>13</v>
      </c>
      <c r="L3" s="15">
        <v>0</v>
      </c>
      <c r="N3" s="15" t="s">
        <v>13</v>
      </c>
      <c r="O3" s="15" t="s">
        <v>13</v>
      </c>
      <c r="Q3" s="14" t="s">
        <v>142</v>
      </c>
      <c r="S3" s="14" t="s">
        <v>14</v>
      </c>
      <c r="T3" s="14">
        <v>1</v>
      </c>
      <c r="V3" s="15" t="s">
        <v>13</v>
      </c>
      <c r="X3" s="15" t="s">
        <v>13</v>
      </c>
      <c r="AA3" s="15" t="s">
        <v>13</v>
      </c>
      <c r="AB3" s="15">
        <v>0</v>
      </c>
      <c r="AD3" s="15" t="s">
        <v>13</v>
      </c>
      <c r="AE3" s="15">
        <v>0</v>
      </c>
      <c r="AG3" s="15" t="s">
        <v>13</v>
      </c>
      <c r="AH3" s="15" t="s">
        <v>13</v>
      </c>
    </row>
    <row r="4" spans="1:34" x14ac:dyDescent="0.3">
      <c r="A4" s="14" t="s">
        <v>143</v>
      </c>
      <c r="B4" s="17" t="s">
        <v>144</v>
      </c>
      <c r="C4" s="18">
        <v>4</v>
      </c>
      <c r="D4" s="18">
        <v>5</v>
      </c>
      <c r="E4" s="16">
        <f>1/3</f>
        <v>0.33333333333333331</v>
      </c>
      <c r="F4" s="16">
        <v>1</v>
      </c>
      <c r="H4" s="14" t="s">
        <v>132</v>
      </c>
      <c r="I4" s="14">
        <v>0</v>
      </c>
      <c r="K4" s="14" t="s">
        <v>145</v>
      </c>
      <c r="L4" s="14">
        <v>-3</v>
      </c>
      <c r="N4" s="14" t="s">
        <v>146</v>
      </c>
      <c r="O4" s="14">
        <v>0</v>
      </c>
      <c r="Q4" s="14" t="s">
        <v>147</v>
      </c>
      <c r="S4" s="14" t="s">
        <v>15</v>
      </c>
      <c r="T4" s="14">
        <v>0.5</v>
      </c>
      <c r="V4" s="14" t="s">
        <v>131</v>
      </c>
      <c r="X4" s="14" t="s">
        <v>148</v>
      </c>
      <c r="Y4" s="14">
        <v>3</v>
      </c>
      <c r="AA4" s="14" t="s">
        <v>132</v>
      </c>
      <c r="AB4" s="14">
        <v>0</v>
      </c>
      <c r="AD4" s="14" t="s">
        <v>145</v>
      </c>
      <c r="AE4" s="14">
        <v>-5</v>
      </c>
      <c r="AG4" s="14" t="s">
        <v>146</v>
      </c>
      <c r="AH4" s="14">
        <v>0</v>
      </c>
    </row>
    <row r="5" spans="1:34" x14ac:dyDescent="0.3">
      <c r="A5" s="14" t="s">
        <v>149</v>
      </c>
      <c r="B5" s="17" t="s">
        <v>144</v>
      </c>
      <c r="C5" s="18">
        <v>4</v>
      </c>
      <c r="D5" s="18">
        <v>5</v>
      </c>
      <c r="E5" s="16">
        <f>1/3</f>
        <v>0.33333333333333331</v>
      </c>
      <c r="F5" s="16">
        <v>1</v>
      </c>
      <c r="H5" s="14" t="s">
        <v>150</v>
      </c>
      <c r="I5" s="14">
        <v>3</v>
      </c>
      <c r="K5" s="14" t="s">
        <v>151</v>
      </c>
      <c r="L5" s="14">
        <v>-3</v>
      </c>
      <c r="N5" s="14" t="s">
        <v>152</v>
      </c>
      <c r="O5" s="14">
        <v>6</v>
      </c>
      <c r="Q5" s="14" t="s">
        <v>153</v>
      </c>
      <c r="V5" s="14" t="s">
        <v>154</v>
      </c>
      <c r="X5" s="14" t="s">
        <v>23</v>
      </c>
      <c r="Y5" s="14">
        <v>4</v>
      </c>
      <c r="AA5" s="14" t="s">
        <v>150</v>
      </c>
      <c r="AB5" s="14">
        <v>5</v>
      </c>
      <c r="AD5" s="14" t="s">
        <v>151</v>
      </c>
      <c r="AE5" s="14">
        <v>-5</v>
      </c>
      <c r="AG5" s="14" t="s">
        <v>152</v>
      </c>
      <c r="AH5" s="14">
        <v>9</v>
      </c>
    </row>
    <row r="6" spans="1:34" x14ac:dyDescent="0.3">
      <c r="A6" s="14" t="s">
        <v>155</v>
      </c>
      <c r="B6" s="17" t="s">
        <v>144</v>
      </c>
      <c r="C6" s="18">
        <v>4</v>
      </c>
      <c r="D6" s="18">
        <v>5</v>
      </c>
      <c r="E6" s="16">
        <f>1/3</f>
        <v>0.33333333333333331</v>
      </c>
      <c r="F6" s="16">
        <v>1</v>
      </c>
      <c r="H6" s="14" t="s">
        <v>156</v>
      </c>
      <c r="I6" s="14">
        <v>6</v>
      </c>
      <c r="K6" s="14" t="s">
        <v>157</v>
      </c>
      <c r="L6" s="14">
        <v>-3</v>
      </c>
      <c r="Q6" s="14" t="s">
        <v>158</v>
      </c>
      <c r="X6" s="14" t="s">
        <v>26</v>
      </c>
      <c r="Y6" s="14">
        <v>2</v>
      </c>
      <c r="AA6" s="14" t="s">
        <v>156</v>
      </c>
      <c r="AB6" s="14">
        <v>10</v>
      </c>
      <c r="AD6" s="14" t="s">
        <v>157</v>
      </c>
      <c r="AE6" s="14">
        <v>-5</v>
      </c>
    </row>
    <row r="7" spans="1:34" x14ac:dyDescent="0.3">
      <c r="A7" s="14" t="s">
        <v>159</v>
      </c>
      <c r="B7" s="17" t="s">
        <v>144</v>
      </c>
      <c r="C7" s="18">
        <v>4</v>
      </c>
      <c r="D7" s="18">
        <v>5</v>
      </c>
      <c r="E7" s="16">
        <f>1/3</f>
        <v>0.33333333333333331</v>
      </c>
      <c r="F7" s="16">
        <v>1</v>
      </c>
      <c r="H7" s="14" t="s">
        <v>160</v>
      </c>
      <c r="I7" s="14">
        <v>10</v>
      </c>
      <c r="K7" s="14" t="s">
        <v>161</v>
      </c>
      <c r="L7" s="14">
        <v>-6</v>
      </c>
      <c r="Q7" s="14" t="s">
        <v>162</v>
      </c>
      <c r="X7" s="14" t="s">
        <v>330</v>
      </c>
      <c r="Y7" s="14">
        <v>1</v>
      </c>
      <c r="AA7" s="14" t="s">
        <v>160</v>
      </c>
      <c r="AB7" s="14">
        <v>15</v>
      </c>
      <c r="AD7" s="14" t="s">
        <v>161</v>
      </c>
      <c r="AE7" s="14">
        <v>-10</v>
      </c>
    </row>
    <row r="8" spans="1:34" x14ac:dyDescent="0.3">
      <c r="A8" s="14" t="s">
        <v>163</v>
      </c>
      <c r="B8" s="17" t="s">
        <v>144</v>
      </c>
      <c r="C8" s="18">
        <v>4</v>
      </c>
      <c r="D8" s="18">
        <v>5</v>
      </c>
      <c r="E8" s="16">
        <f>1/3</f>
        <v>0.33333333333333331</v>
      </c>
      <c r="F8" s="16">
        <v>1</v>
      </c>
      <c r="K8" s="14" t="s">
        <v>164</v>
      </c>
      <c r="L8" s="14">
        <v>-6</v>
      </c>
      <c r="AD8" s="14" t="s">
        <v>164</v>
      </c>
      <c r="AE8" s="14">
        <v>-10</v>
      </c>
    </row>
    <row r="9" spans="1:34" x14ac:dyDescent="0.3">
      <c r="A9" s="14" t="s">
        <v>165</v>
      </c>
      <c r="B9" s="18">
        <v>2</v>
      </c>
      <c r="C9" s="18">
        <v>3</v>
      </c>
      <c r="D9" s="17" t="s">
        <v>144</v>
      </c>
      <c r="E9" s="16">
        <v>0</v>
      </c>
      <c r="F9" s="16">
        <v>1</v>
      </c>
    </row>
    <row r="10" spans="1:34" x14ac:dyDescent="0.3">
      <c r="A10" s="14" t="s">
        <v>166</v>
      </c>
      <c r="B10" s="18">
        <v>2</v>
      </c>
      <c r="C10" s="18">
        <v>3</v>
      </c>
      <c r="D10" s="17" t="s">
        <v>144</v>
      </c>
      <c r="E10" s="16">
        <v>0</v>
      </c>
      <c r="F10" s="16">
        <v>1</v>
      </c>
    </row>
    <row r="11" spans="1:34" x14ac:dyDescent="0.3">
      <c r="A11" s="14" t="s">
        <v>167</v>
      </c>
      <c r="B11" s="18">
        <f>C11-3</f>
        <v>7</v>
      </c>
      <c r="C11" s="18">
        <v>10</v>
      </c>
      <c r="D11" s="18">
        <f>C11+3</f>
        <v>13</v>
      </c>
      <c r="E11" s="16">
        <v>0</v>
      </c>
      <c r="F11" s="16">
        <v>2</v>
      </c>
    </row>
    <row r="12" spans="1:34" x14ac:dyDescent="0.3">
      <c r="A12" s="14" t="s">
        <v>328</v>
      </c>
      <c r="B12" s="18">
        <f>C12-3</f>
        <v>10</v>
      </c>
      <c r="C12" s="18">
        <v>13</v>
      </c>
      <c r="D12" s="18">
        <f>C12+3</f>
        <v>16</v>
      </c>
      <c r="E12" s="16">
        <v>0</v>
      </c>
      <c r="F12" s="16">
        <v>2</v>
      </c>
    </row>
    <row r="13" spans="1:34" x14ac:dyDescent="0.3">
      <c r="A13" s="14" t="s">
        <v>168</v>
      </c>
      <c r="B13" s="18">
        <f>C13-3</f>
        <v>8</v>
      </c>
      <c r="C13" s="18">
        <v>11</v>
      </c>
      <c r="D13" s="18">
        <f>C13+3</f>
        <v>14</v>
      </c>
      <c r="E13" s="16">
        <v>0</v>
      </c>
      <c r="F13" s="16">
        <v>2</v>
      </c>
    </row>
    <row r="14" spans="1:34" x14ac:dyDescent="0.3">
      <c r="A14" s="14" t="s">
        <v>169</v>
      </c>
      <c r="B14" s="18">
        <f>C14-3</f>
        <v>10</v>
      </c>
      <c r="C14" s="18">
        <v>13</v>
      </c>
      <c r="D14" s="18">
        <f>C14+3</f>
        <v>16</v>
      </c>
      <c r="E14" s="16">
        <v>0</v>
      </c>
      <c r="F14" s="16">
        <v>2</v>
      </c>
    </row>
    <row r="15" spans="1:34" x14ac:dyDescent="0.3">
      <c r="A15" s="14" t="s">
        <v>170</v>
      </c>
      <c r="B15" s="18">
        <f t="shared" ref="B15:B25" si="0">C15-3</f>
        <v>10</v>
      </c>
      <c r="C15" s="18">
        <v>13</v>
      </c>
      <c r="D15" s="18">
        <f t="shared" ref="D15:D65" si="1">C15+3</f>
        <v>16</v>
      </c>
      <c r="E15" s="16">
        <v>0</v>
      </c>
      <c r="F15" s="16">
        <v>2</v>
      </c>
    </row>
    <row r="16" spans="1:34" x14ac:dyDescent="0.3">
      <c r="A16" s="14" t="s">
        <v>171</v>
      </c>
      <c r="B16" s="18">
        <f>C16-3</f>
        <v>10</v>
      </c>
      <c r="C16" s="18">
        <v>13</v>
      </c>
      <c r="D16" s="18">
        <f>C16+3</f>
        <v>16</v>
      </c>
      <c r="E16" s="16">
        <v>0</v>
      </c>
      <c r="F16" s="16">
        <v>2</v>
      </c>
    </row>
    <row r="17" spans="1:6" x14ac:dyDescent="0.3">
      <c r="A17" s="14" t="s">
        <v>172</v>
      </c>
      <c r="B17" s="18">
        <f>C17-3</f>
        <v>11</v>
      </c>
      <c r="C17" s="18">
        <v>14</v>
      </c>
      <c r="D17" s="18">
        <f>C17+3</f>
        <v>17</v>
      </c>
      <c r="E17" s="16">
        <v>0</v>
      </c>
      <c r="F17" s="16">
        <v>2</v>
      </c>
    </row>
    <row r="18" spans="1:6" x14ac:dyDescent="0.3">
      <c r="A18" s="14" t="s">
        <v>329</v>
      </c>
      <c r="B18" s="18">
        <f>C18-3</f>
        <v>14</v>
      </c>
      <c r="C18" s="18">
        <v>17</v>
      </c>
      <c r="D18" s="18">
        <f>C18+3</f>
        <v>20</v>
      </c>
      <c r="E18" s="16">
        <v>0</v>
      </c>
      <c r="F18" s="16">
        <v>2</v>
      </c>
    </row>
    <row r="19" spans="1:6" x14ac:dyDescent="0.3">
      <c r="A19" s="14" t="s">
        <v>173</v>
      </c>
      <c r="B19" s="18">
        <f t="shared" si="0"/>
        <v>9</v>
      </c>
      <c r="C19" s="18">
        <v>12</v>
      </c>
      <c r="D19" s="18">
        <f t="shared" si="1"/>
        <v>15</v>
      </c>
      <c r="E19" s="16">
        <v>0</v>
      </c>
      <c r="F19" s="16">
        <v>2</v>
      </c>
    </row>
    <row r="20" spans="1:6" x14ac:dyDescent="0.3">
      <c r="A20" s="14" t="s">
        <v>325</v>
      </c>
      <c r="B20" s="18">
        <f>C20-3</f>
        <v>11</v>
      </c>
      <c r="C20" s="18">
        <v>14</v>
      </c>
      <c r="D20" s="18">
        <f>C20+3</f>
        <v>17</v>
      </c>
      <c r="E20" s="16">
        <v>0</v>
      </c>
      <c r="F20" s="16">
        <v>2</v>
      </c>
    </row>
    <row r="21" spans="1:6" x14ac:dyDescent="0.3">
      <c r="A21" s="14" t="s">
        <v>326</v>
      </c>
      <c r="B21" s="18">
        <f>C21-3</f>
        <v>13</v>
      </c>
      <c r="C21" s="18">
        <v>16</v>
      </c>
      <c r="D21" s="18">
        <f>C21+3</f>
        <v>19</v>
      </c>
      <c r="E21" s="16">
        <v>0</v>
      </c>
      <c r="F21" s="16">
        <v>2</v>
      </c>
    </row>
    <row r="22" spans="1:6" x14ac:dyDescent="0.3">
      <c r="A22" s="14" t="s">
        <v>174</v>
      </c>
      <c r="B22" s="18">
        <f t="shared" si="0"/>
        <v>11</v>
      </c>
      <c r="C22" s="18">
        <v>14</v>
      </c>
      <c r="D22" s="18">
        <f>C22+3</f>
        <v>17</v>
      </c>
      <c r="E22" s="16">
        <v>0</v>
      </c>
      <c r="F22" s="16">
        <v>2</v>
      </c>
    </row>
    <row r="23" spans="1:6" x14ac:dyDescent="0.3">
      <c r="A23" s="14" t="s">
        <v>175</v>
      </c>
      <c r="B23" s="18">
        <f>C23-3</f>
        <v>12</v>
      </c>
      <c r="C23" s="18">
        <v>15</v>
      </c>
      <c r="D23" s="18">
        <f>C23+3</f>
        <v>18</v>
      </c>
      <c r="E23" s="16">
        <v>0</v>
      </c>
      <c r="F23" s="16">
        <v>2</v>
      </c>
    </row>
    <row r="24" spans="1:6" x14ac:dyDescent="0.3">
      <c r="A24" s="14" t="s">
        <v>176</v>
      </c>
      <c r="B24" s="18">
        <f t="shared" si="0"/>
        <v>14</v>
      </c>
      <c r="C24" s="18">
        <v>17</v>
      </c>
      <c r="D24" s="18">
        <f t="shared" si="1"/>
        <v>20</v>
      </c>
      <c r="E24" s="16">
        <v>0</v>
      </c>
      <c r="F24" s="16">
        <v>2</v>
      </c>
    </row>
    <row r="25" spans="1:6" x14ac:dyDescent="0.3">
      <c r="A25" s="14" t="s">
        <v>177</v>
      </c>
      <c r="B25" s="18">
        <f t="shared" si="0"/>
        <v>14</v>
      </c>
      <c r="C25" s="18">
        <v>17</v>
      </c>
      <c r="D25" s="18">
        <f t="shared" si="1"/>
        <v>20</v>
      </c>
      <c r="E25" s="16">
        <v>0</v>
      </c>
      <c r="F25" s="16">
        <v>2</v>
      </c>
    </row>
    <row r="26" spans="1:6" x14ac:dyDescent="0.3">
      <c r="A26" s="14" t="s">
        <v>178</v>
      </c>
      <c r="B26" s="18">
        <f t="shared" ref="B26:B31" si="2">C26-3</f>
        <v>7</v>
      </c>
      <c r="C26" s="18">
        <v>10</v>
      </c>
      <c r="D26" s="18">
        <f t="shared" si="1"/>
        <v>13</v>
      </c>
      <c r="E26" s="16">
        <v>0</v>
      </c>
      <c r="F26" s="16">
        <v>2</v>
      </c>
    </row>
    <row r="27" spans="1:6" x14ac:dyDescent="0.3">
      <c r="A27" s="14" t="s">
        <v>179</v>
      </c>
      <c r="B27" s="18">
        <f t="shared" si="2"/>
        <v>9</v>
      </c>
      <c r="C27" s="18">
        <v>12</v>
      </c>
      <c r="D27" s="18">
        <f t="shared" si="1"/>
        <v>15</v>
      </c>
      <c r="E27" s="16">
        <v>0</v>
      </c>
      <c r="F27" s="16">
        <v>2</v>
      </c>
    </row>
    <row r="28" spans="1:6" x14ac:dyDescent="0.3">
      <c r="A28" s="14" t="s">
        <v>180</v>
      </c>
      <c r="B28" s="18">
        <f t="shared" si="2"/>
        <v>9</v>
      </c>
      <c r="C28" s="18">
        <v>12</v>
      </c>
      <c r="D28" s="18">
        <f t="shared" si="1"/>
        <v>15</v>
      </c>
      <c r="E28" s="16">
        <v>0</v>
      </c>
      <c r="F28" s="16">
        <v>2</v>
      </c>
    </row>
    <row r="29" spans="1:6" x14ac:dyDescent="0.3">
      <c r="A29" s="14" t="s">
        <v>181</v>
      </c>
      <c r="B29" s="18">
        <f t="shared" si="2"/>
        <v>9</v>
      </c>
      <c r="C29" s="18">
        <v>12</v>
      </c>
      <c r="D29" s="18">
        <f>C29+3</f>
        <v>15</v>
      </c>
      <c r="E29" s="16">
        <v>0</v>
      </c>
      <c r="F29" s="16">
        <v>2</v>
      </c>
    </row>
    <row r="30" spans="1:6" x14ac:dyDescent="0.3">
      <c r="A30" s="14" t="s">
        <v>182</v>
      </c>
      <c r="B30" s="18">
        <f t="shared" si="2"/>
        <v>10</v>
      </c>
      <c r="C30" s="18">
        <v>13</v>
      </c>
      <c r="D30" s="18">
        <f>C30+3</f>
        <v>16</v>
      </c>
      <c r="E30" s="16">
        <v>0</v>
      </c>
      <c r="F30" s="16">
        <v>2</v>
      </c>
    </row>
    <row r="31" spans="1:6" x14ac:dyDescent="0.3">
      <c r="A31" s="14" t="s">
        <v>183</v>
      </c>
      <c r="B31" s="18">
        <f t="shared" si="2"/>
        <v>12</v>
      </c>
      <c r="C31" s="18">
        <v>15</v>
      </c>
      <c r="D31" s="18">
        <f t="shared" si="1"/>
        <v>18</v>
      </c>
      <c r="E31" s="16">
        <v>0</v>
      </c>
      <c r="F31" s="16">
        <v>2</v>
      </c>
    </row>
    <row r="32" spans="1:6" x14ac:dyDescent="0.3">
      <c r="A32" s="14" t="s">
        <v>184</v>
      </c>
      <c r="B32" s="18">
        <f t="shared" ref="B32:B39" si="3">C32-3</f>
        <v>12</v>
      </c>
      <c r="C32" s="18">
        <v>15</v>
      </c>
      <c r="D32" s="18">
        <f t="shared" si="1"/>
        <v>18</v>
      </c>
      <c r="E32" s="16">
        <v>0</v>
      </c>
      <c r="F32" s="16">
        <v>2</v>
      </c>
    </row>
    <row r="33" spans="1:6" x14ac:dyDescent="0.3">
      <c r="A33" s="14" t="s">
        <v>185</v>
      </c>
      <c r="B33" s="18">
        <f t="shared" si="3"/>
        <v>13</v>
      </c>
      <c r="C33" s="18">
        <v>16</v>
      </c>
      <c r="D33" s="18">
        <f>C33+3</f>
        <v>19</v>
      </c>
      <c r="E33" s="16">
        <v>0</v>
      </c>
      <c r="F33" s="16">
        <v>2</v>
      </c>
    </row>
    <row r="34" spans="1:6" x14ac:dyDescent="0.3">
      <c r="A34" s="14" t="s">
        <v>186</v>
      </c>
      <c r="B34" s="18">
        <f t="shared" si="3"/>
        <v>11</v>
      </c>
      <c r="C34" s="18">
        <v>14</v>
      </c>
      <c r="D34" s="18">
        <f t="shared" si="1"/>
        <v>17</v>
      </c>
      <c r="E34" s="16">
        <v>0</v>
      </c>
      <c r="F34" s="16">
        <v>2</v>
      </c>
    </row>
    <row r="35" spans="1:6" x14ac:dyDescent="0.3">
      <c r="A35" s="14" t="s">
        <v>187</v>
      </c>
      <c r="B35" s="18">
        <f t="shared" si="3"/>
        <v>12</v>
      </c>
      <c r="C35" s="18">
        <v>15</v>
      </c>
      <c r="D35" s="18">
        <f t="shared" si="1"/>
        <v>18</v>
      </c>
      <c r="E35" s="16">
        <v>0</v>
      </c>
      <c r="F35" s="16">
        <v>2</v>
      </c>
    </row>
    <row r="36" spans="1:6" x14ac:dyDescent="0.3">
      <c r="A36" s="14" t="s">
        <v>188</v>
      </c>
      <c r="B36" s="18">
        <f t="shared" si="3"/>
        <v>9</v>
      </c>
      <c r="C36" s="18">
        <v>12</v>
      </c>
      <c r="D36" s="18">
        <f>C36+3</f>
        <v>15</v>
      </c>
      <c r="E36" s="16">
        <v>0</v>
      </c>
      <c r="F36" s="16">
        <v>2</v>
      </c>
    </row>
    <row r="37" spans="1:6" x14ac:dyDescent="0.3">
      <c r="A37" s="14" t="s">
        <v>189</v>
      </c>
      <c r="B37" s="18">
        <f t="shared" si="3"/>
        <v>11</v>
      </c>
      <c r="C37" s="18">
        <v>14</v>
      </c>
      <c r="D37" s="18">
        <f t="shared" si="1"/>
        <v>17</v>
      </c>
      <c r="E37" s="16">
        <v>0</v>
      </c>
      <c r="F37" s="16">
        <v>2</v>
      </c>
    </row>
    <row r="38" spans="1:6" x14ac:dyDescent="0.3">
      <c r="A38" s="14" t="s">
        <v>190</v>
      </c>
      <c r="B38" s="18">
        <f t="shared" si="3"/>
        <v>12</v>
      </c>
      <c r="C38" s="18">
        <v>15</v>
      </c>
      <c r="D38" s="18">
        <f t="shared" si="1"/>
        <v>18</v>
      </c>
      <c r="E38" s="16">
        <v>0</v>
      </c>
      <c r="F38" s="16">
        <v>2</v>
      </c>
    </row>
    <row r="39" spans="1:6" x14ac:dyDescent="0.3">
      <c r="A39" s="14" t="s">
        <v>191</v>
      </c>
      <c r="B39" s="18">
        <f t="shared" si="3"/>
        <v>14</v>
      </c>
      <c r="C39" s="18">
        <v>17</v>
      </c>
      <c r="D39" s="18">
        <f t="shared" si="1"/>
        <v>20</v>
      </c>
      <c r="E39" s="16">
        <v>0</v>
      </c>
      <c r="F39" s="16">
        <v>2</v>
      </c>
    </row>
    <row r="40" spans="1:6" x14ac:dyDescent="0.3">
      <c r="A40" s="14" t="s">
        <v>192</v>
      </c>
      <c r="B40" s="18" t="s">
        <v>144</v>
      </c>
      <c r="C40" s="18">
        <v>11</v>
      </c>
      <c r="D40" s="18">
        <f>C40+3</f>
        <v>14</v>
      </c>
      <c r="E40" s="16">
        <v>0</v>
      </c>
      <c r="F40" s="16">
        <v>2</v>
      </c>
    </row>
    <row r="41" spans="1:6" x14ac:dyDescent="0.3">
      <c r="A41" s="14" t="s">
        <v>193</v>
      </c>
      <c r="B41" s="18" t="s">
        <v>144</v>
      </c>
      <c r="C41" s="18">
        <v>12</v>
      </c>
      <c r="D41" s="18">
        <f>C41+3</f>
        <v>15</v>
      </c>
      <c r="E41" s="16">
        <v>0</v>
      </c>
      <c r="F41" s="16">
        <v>2</v>
      </c>
    </row>
    <row r="42" spans="1:6" x14ac:dyDescent="0.3">
      <c r="A42" s="14" t="s">
        <v>194</v>
      </c>
      <c r="B42" s="18" t="s">
        <v>144</v>
      </c>
      <c r="C42" s="18">
        <v>14</v>
      </c>
      <c r="D42" s="18">
        <f t="shared" si="1"/>
        <v>17</v>
      </c>
      <c r="E42" s="16">
        <v>0</v>
      </c>
      <c r="F42" s="16">
        <v>2</v>
      </c>
    </row>
    <row r="43" spans="1:6" x14ac:dyDescent="0.3">
      <c r="A43" s="14" t="s">
        <v>195</v>
      </c>
      <c r="B43" s="18" t="s">
        <v>144</v>
      </c>
      <c r="C43" s="18">
        <v>14</v>
      </c>
      <c r="D43" s="18">
        <f t="shared" si="1"/>
        <v>17</v>
      </c>
      <c r="E43" s="16">
        <v>0</v>
      </c>
      <c r="F43" s="16">
        <v>2</v>
      </c>
    </row>
    <row r="44" spans="1:6" x14ac:dyDescent="0.3">
      <c r="A44" s="14" t="s">
        <v>196</v>
      </c>
      <c r="B44" s="18">
        <f>C44-3</f>
        <v>7</v>
      </c>
      <c r="C44" s="18">
        <v>10</v>
      </c>
      <c r="D44" s="18">
        <f t="shared" si="1"/>
        <v>13</v>
      </c>
      <c r="E44" s="16">
        <v>0</v>
      </c>
      <c r="F44" s="16">
        <v>2</v>
      </c>
    </row>
    <row r="45" spans="1:6" x14ac:dyDescent="0.3">
      <c r="A45" s="14" t="s">
        <v>197</v>
      </c>
      <c r="B45" s="18">
        <f>C45-3</f>
        <v>9</v>
      </c>
      <c r="C45" s="18">
        <v>12</v>
      </c>
      <c r="D45" s="18">
        <f>C45+3</f>
        <v>15</v>
      </c>
      <c r="E45" s="16">
        <v>0</v>
      </c>
      <c r="F45" s="16">
        <v>2</v>
      </c>
    </row>
    <row r="46" spans="1:6" x14ac:dyDescent="0.3">
      <c r="A46" s="14" t="s">
        <v>198</v>
      </c>
      <c r="B46" s="18">
        <f>C46-3</f>
        <v>10</v>
      </c>
      <c r="C46" s="18">
        <v>13</v>
      </c>
      <c r="D46" s="18">
        <f>C46+3</f>
        <v>16</v>
      </c>
      <c r="E46" s="16">
        <v>0</v>
      </c>
      <c r="F46" s="16">
        <v>2</v>
      </c>
    </row>
    <row r="47" spans="1:6" x14ac:dyDescent="0.3">
      <c r="A47" s="14" t="s">
        <v>199</v>
      </c>
      <c r="B47" s="18">
        <f>C47-3</f>
        <v>12</v>
      </c>
      <c r="C47" s="18">
        <v>15</v>
      </c>
      <c r="D47" s="18">
        <f t="shared" si="1"/>
        <v>18</v>
      </c>
      <c r="E47" s="16">
        <v>0</v>
      </c>
      <c r="F47" s="16">
        <v>2</v>
      </c>
    </row>
    <row r="48" spans="1:6" x14ac:dyDescent="0.3">
      <c r="A48" s="14" t="s">
        <v>200</v>
      </c>
      <c r="B48" s="18">
        <f>C48-3</f>
        <v>12</v>
      </c>
      <c r="C48" s="18">
        <v>15</v>
      </c>
      <c r="D48" s="18">
        <f>C48+3</f>
        <v>18</v>
      </c>
      <c r="E48" s="16">
        <v>0</v>
      </c>
      <c r="F48" s="16">
        <v>2</v>
      </c>
    </row>
    <row r="49" spans="1:6" x14ac:dyDescent="0.3">
      <c r="A49" s="14" t="s">
        <v>201</v>
      </c>
      <c r="B49" s="18" t="s">
        <v>144</v>
      </c>
      <c r="C49" s="18">
        <v>11</v>
      </c>
      <c r="D49" s="18">
        <f>C49+3</f>
        <v>14</v>
      </c>
      <c r="E49" s="16">
        <v>0</v>
      </c>
      <c r="F49" s="16">
        <v>2</v>
      </c>
    </row>
    <row r="50" spans="1:6" x14ac:dyDescent="0.3">
      <c r="A50" s="14" t="s">
        <v>202</v>
      </c>
      <c r="B50" s="18" t="s">
        <v>144</v>
      </c>
      <c r="C50" s="18">
        <v>12</v>
      </c>
      <c r="D50" s="18">
        <f>C50+3</f>
        <v>15</v>
      </c>
      <c r="E50" s="16">
        <v>0</v>
      </c>
      <c r="F50" s="16">
        <v>2</v>
      </c>
    </row>
    <row r="51" spans="1:6" x14ac:dyDescent="0.3">
      <c r="A51" s="14" t="s">
        <v>203</v>
      </c>
      <c r="B51" s="18" t="s">
        <v>144</v>
      </c>
      <c r="C51" s="18">
        <v>14</v>
      </c>
      <c r="D51" s="18">
        <f>C51+3</f>
        <v>17</v>
      </c>
      <c r="E51" s="16">
        <v>0</v>
      </c>
      <c r="F51" s="16">
        <v>2</v>
      </c>
    </row>
    <row r="52" spans="1:6" x14ac:dyDescent="0.3">
      <c r="A52" s="14" t="s">
        <v>204</v>
      </c>
      <c r="B52" s="18" t="s">
        <v>144</v>
      </c>
      <c r="C52" s="18">
        <v>14</v>
      </c>
      <c r="D52" s="18">
        <f t="shared" si="1"/>
        <v>17</v>
      </c>
      <c r="E52" s="16">
        <v>0</v>
      </c>
      <c r="F52" s="16">
        <v>2</v>
      </c>
    </row>
    <row r="53" spans="1:6" x14ac:dyDescent="0.3">
      <c r="A53" s="14" t="s">
        <v>205</v>
      </c>
      <c r="B53" s="18" t="s">
        <v>144</v>
      </c>
      <c r="C53" s="18">
        <v>13</v>
      </c>
      <c r="D53" s="18">
        <f t="shared" si="1"/>
        <v>16</v>
      </c>
      <c r="E53" s="16">
        <v>0</v>
      </c>
      <c r="F53" s="16">
        <v>2</v>
      </c>
    </row>
    <row r="54" spans="1:6" x14ac:dyDescent="0.3">
      <c r="A54" s="14" t="s">
        <v>206</v>
      </c>
      <c r="B54" s="18" t="s">
        <v>144</v>
      </c>
      <c r="C54" s="18">
        <v>14</v>
      </c>
      <c r="D54" s="18">
        <f t="shared" si="1"/>
        <v>17</v>
      </c>
      <c r="E54" s="16">
        <v>0</v>
      </c>
      <c r="F54" s="16">
        <v>2</v>
      </c>
    </row>
    <row r="55" spans="1:6" x14ac:dyDescent="0.3">
      <c r="A55" s="14" t="s">
        <v>207</v>
      </c>
      <c r="B55" s="18" t="s">
        <v>144</v>
      </c>
      <c r="C55" s="18">
        <v>16</v>
      </c>
      <c r="D55" s="18">
        <f>C55+3</f>
        <v>19</v>
      </c>
      <c r="E55" s="16">
        <v>0</v>
      </c>
      <c r="F55" s="16">
        <v>2</v>
      </c>
    </row>
    <row r="56" spans="1:6" x14ac:dyDescent="0.3">
      <c r="A56" s="14" t="s">
        <v>208</v>
      </c>
      <c r="B56" s="18" t="s">
        <v>144</v>
      </c>
      <c r="C56" s="18">
        <v>16</v>
      </c>
      <c r="D56" s="18">
        <f>C56+3</f>
        <v>19</v>
      </c>
      <c r="E56" s="16">
        <v>0</v>
      </c>
      <c r="F56" s="16">
        <v>2</v>
      </c>
    </row>
    <row r="57" spans="1:6" x14ac:dyDescent="0.3">
      <c r="A57" s="14" t="s">
        <v>209</v>
      </c>
      <c r="B57" s="18">
        <f t="shared" ref="B57:B72" si="4">C57-3</f>
        <v>10</v>
      </c>
      <c r="C57" s="18">
        <v>13</v>
      </c>
      <c r="D57" s="18">
        <f t="shared" si="1"/>
        <v>16</v>
      </c>
      <c r="E57" s="16">
        <v>0</v>
      </c>
      <c r="F57" s="16">
        <v>2</v>
      </c>
    </row>
    <row r="58" spans="1:6" x14ac:dyDescent="0.3">
      <c r="A58" s="14" t="s">
        <v>210</v>
      </c>
      <c r="B58" s="18">
        <f t="shared" si="4"/>
        <v>12</v>
      </c>
      <c r="C58" s="18">
        <v>15</v>
      </c>
      <c r="D58" s="18">
        <f t="shared" si="1"/>
        <v>18</v>
      </c>
      <c r="E58" s="16">
        <v>0</v>
      </c>
      <c r="F58" s="16">
        <v>2</v>
      </c>
    </row>
    <row r="59" spans="1:6" x14ac:dyDescent="0.3">
      <c r="A59" s="14" t="s">
        <v>211</v>
      </c>
      <c r="B59" s="18">
        <f t="shared" si="4"/>
        <v>12</v>
      </c>
      <c r="C59" s="18">
        <v>15</v>
      </c>
      <c r="D59" s="18">
        <f t="shared" si="1"/>
        <v>18</v>
      </c>
      <c r="E59" s="16">
        <v>0</v>
      </c>
      <c r="F59" s="16">
        <v>2</v>
      </c>
    </row>
    <row r="60" spans="1:6" x14ac:dyDescent="0.3">
      <c r="A60" s="14" t="s">
        <v>212</v>
      </c>
      <c r="B60" s="18">
        <f t="shared" si="4"/>
        <v>15</v>
      </c>
      <c r="C60" s="18">
        <v>18</v>
      </c>
      <c r="D60" s="18">
        <f t="shared" si="1"/>
        <v>21</v>
      </c>
      <c r="E60" s="16">
        <v>0</v>
      </c>
      <c r="F60" s="16">
        <v>2</v>
      </c>
    </row>
    <row r="61" spans="1:6" x14ac:dyDescent="0.3">
      <c r="A61" s="14" t="s">
        <v>213</v>
      </c>
      <c r="B61" s="18">
        <f t="shared" si="4"/>
        <v>10</v>
      </c>
      <c r="C61" s="18">
        <v>13</v>
      </c>
      <c r="D61" s="18">
        <f t="shared" si="1"/>
        <v>16</v>
      </c>
      <c r="E61" s="16">
        <v>0</v>
      </c>
      <c r="F61" s="16">
        <v>2</v>
      </c>
    </row>
    <row r="62" spans="1:6" x14ac:dyDescent="0.3">
      <c r="A62" s="14" t="s">
        <v>214</v>
      </c>
      <c r="B62" s="18">
        <f t="shared" si="4"/>
        <v>10</v>
      </c>
      <c r="C62" s="18">
        <v>13</v>
      </c>
      <c r="D62" s="18">
        <f>C62+3</f>
        <v>16</v>
      </c>
      <c r="E62" s="16">
        <v>0</v>
      </c>
      <c r="F62" s="16">
        <v>2</v>
      </c>
    </row>
    <row r="63" spans="1:6" x14ac:dyDescent="0.3">
      <c r="A63" s="14" t="s">
        <v>215</v>
      </c>
      <c r="B63" s="18">
        <f t="shared" si="4"/>
        <v>17</v>
      </c>
      <c r="C63" s="18">
        <v>20</v>
      </c>
      <c r="D63" s="18">
        <f>C63+3</f>
        <v>23</v>
      </c>
      <c r="E63" s="16">
        <v>0</v>
      </c>
      <c r="F63" s="16">
        <v>2</v>
      </c>
    </row>
    <row r="64" spans="1:6" x14ac:dyDescent="0.3">
      <c r="A64" s="14" t="s">
        <v>216</v>
      </c>
      <c r="B64" s="18">
        <f t="shared" si="4"/>
        <v>14</v>
      </c>
      <c r="C64" s="18">
        <v>17</v>
      </c>
      <c r="D64" s="18">
        <f t="shared" si="1"/>
        <v>20</v>
      </c>
      <c r="E64" s="16">
        <v>0</v>
      </c>
      <c r="F64" s="16">
        <v>2</v>
      </c>
    </row>
    <row r="65" spans="1:16" x14ac:dyDescent="0.3">
      <c r="A65" s="14" t="s">
        <v>217</v>
      </c>
      <c r="B65" s="18">
        <f t="shared" si="4"/>
        <v>14</v>
      </c>
      <c r="C65" s="18">
        <v>17</v>
      </c>
      <c r="D65" s="18">
        <f t="shared" si="1"/>
        <v>20</v>
      </c>
      <c r="E65" s="16">
        <v>0</v>
      </c>
      <c r="F65" s="16">
        <v>2</v>
      </c>
      <c r="P65" s="11"/>
    </row>
    <row r="66" spans="1:16" x14ac:dyDescent="0.3">
      <c r="A66" s="14" t="s">
        <v>218</v>
      </c>
      <c r="B66" s="18">
        <f t="shared" si="4"/>
        <v>17</v>
      </c>
      <c r="C66" s="18">
        <v>20</v>
      </c>
      <c r="D66" s="18">
        <f t="shared" ref="D66:D72" si="5">C66+3</f>
        <v>23</v>
      </c>
      <c r="E66" s="16">
        <v>0</v>
      </c>
      <c r="F66" s="16">
        <v>2</v>
      </c>
      <c r="P66" s="11"/>
    </row>
    <row r="67" spans="1:16" x14ac:dyDescent="0.3">
      <c r="A67" s="14" t="s">
        <v>219</v>
      </c>
      <c r="B67" s="18">
        <f t="shared" si="4"/>
        <v>16</v>
      </c>
      <c r="C67" s="18">
        <v>19</v>
      </c>
      <c r="D67" s="18">
        <f t="shared" si="5"/>
        <v>22</v>
      </c>
      <c r="E67" s="16">
        <v>0</v>
      </c>
      <c r="F67" s="16">
        <v>2</v>
      </c>
      <c r="P67" s="11"/>
    </row>
    <row r="68" spans="1:16" x14ac:dyDescent="0.3">
      <c r="A68" s="14" t="s">
        <v>220</v>
      </c>
      <c r="B68" s="18">
        <f t="shared" si="4"/>
        <v>19</v>
      </c>
      <c r="C68" s="18">
        <v>22</v>
      </c>
      <c r="D68" s="18">
        <f t="shared" si="5"/>
        <v>25</v>
      </c>
      <c r="E68" s="16">
        <v>0</v>
      </c>
      <c r="F68" s="16">
        <v>2</v>
      </c>
      <c r="P68" s="11"/>
    </row>
    <row r="69" spans="1:16" x14ac:dyDescent="0.3">
      <c r="A69" s="14" t="s">
        <v>221</v>
      </c>
      <c r="B69" s="18">
        <f t="shared" si="4"/>
        <v>16</v>
      </c>
      <c r="C69" s="18">
        <v>19</v>
      </c>
      <c r="D69" s="18">
        <f t="shared" si="5"/>
        <v>22</v>
      </c>
      <c r="E69" s="16">
        <v>0</v>
      </c>
      <c r="F69" s="16">
        <v>2</v>
      </c>
      <c r="P69" s="11"/>
    </row>
    <row r="70" spans="1:16" x14ac:dyDescent="0.3">
      <c r="A70" s="14" t="s">
        <v>222</v>
      </c>
      <c r="B70" s="18">
        <f t="shared" si="4"/>
        <v>14</v>
      </c>
      <c r="C70" s="18">
        <v>17</v>
      </c>
      <c r="D70" s="18">
        <f t="shared" si="5"/>
        <v>20</v>
      </c>
      <c r="E70" s="16">
        <v>0</v>
      </c>
      <c r="F70" s="16">
        <v>2</v>
      </c>
      <c r="K70" s="15"/>
    </row>
    <row r="71" spans="1:16" x14ac:dyDescent="0.3">
      <c r="A71" s="14" t="s">
        <v>223</v>
      </c>
      <c r="B71" s="18">
        <f t="shared" si="4"/>
        <v>16</v>
      </c>
      <c r="C71" s="18">
        <v>19</v>
      </c>
      <c r="D71" s="18">
        <f t="shared" si="5"/>
        <v>22</v>
      </c>
      <c r="E71" s="16">
        <v>0</v>
      </c>
      <c r="F71" s="16">
        <v>2</v>
      </c>
      <c r="K71" s="15"/>
    </row>
    <row r="72" spans="1:16" x14ac:dyDescent="0.3">
      <c r="A72" s="14" t="s">
        <v>224</v>
      </c>
      <c r="B72" s="18">
        <f t="shared" si="4"/>
        <v>17</v>
      </c>
      <c r="C72" s="18">
        <v>20</v>
      </c>
      <c r="D72" s="18">
        <f t="shared" si="5"/>
        <v>23</v>
      </c>
      <c r="E72" s="16">
        <v>0</v>
      </c>
      <c r="F72" s="16">
        <v>2</v>
      </c>
    </row>
    <row r="73" spans="1:16" x14ac:dyDescent="0.3">
      <c r="A73" s="14" t="s">
        <v>225</v>
      </c>
      <c r="B73" s="18">
        <f t="shared" ref="B73:B85" si="6">C73-3</f>
        <v>18</v>
      </c>
      <c r="C73" s="18">
        <v>21</v>
      </c>
      <c r="D73" s="18">
        <f t="shared" ref="D73:D85" si="7">C73+3</f>
        <v>24</v>
      </c>
      <c r="E73" s="16">
        <v>0</v>
      </c>
      <c r="F73" s="16">
        <v>2</v>
      </c>
    </row>
    <row r="74" spans="1:16" x14ac:dyDescent="0.3">
      <c r="A74" s="14" t="s">
        <v>226</v>
      </c>
      <c r="B74" s="18">
        <f t="shared" si="6"/>
        <v>16</v>
      </c>
      <c r="C74" s="18">
        <v>19</v>
      </c>
      <c r="D74" s="18">
        <f t="shared" si="7"/>
        <v>22</v>
      </c>
      <c r="E74" s="16">
        <v>0</v>
      </c>
      <c r="F74" s="16">
        <v>2</v>
      </c>
    </row>
    <row r="75" spans="1:16" x14ac:dyDescent="0.3">
      <c r="A75" s="14" t="s">
        <v>227</v>
      </c>
      <c r="B75" s="18">
        <f t="shared" si="6"/>
        <v>17</v>
      </c>
      <c r="C75" s="18">
        <v>20</v>
      </c>
      <c r="D75" s="18">
        <f t="shared" si="7"/>
        <v>23</v>
      </c>
      <c r="E75" s="16">
        <v>0</v>
      </c>
      <c r="F75" s="16">
        <v>2</v>
      </c>
    </row>
    <row r="76" spans="1:16" x14ac:dyDescent="0.3">
      <c r="A76" s="14" t="s">
        <v>228</v>
      </c>
      <c r="B76" s="18">
        <f t="shared" si="6"/>
        <v>12</v>
      </c>
      <c r="C76" s="18">
        <v>15</v>
      </c>
      <c r="D76" s="18">
        <f t="shared" si="7"/>
        <v>18</v>
      </c>
      <c r="E76" s="16">
        <v>0</v>
      </c>
      <c r="F76" s="16">
        <v>2</v>
      </c>
    </row>
    <row r="77" spans="1:16" x14ac:dyDescent="0.3">
      <c r="A77" s="14" t="s">
        <v>229</v>
      </c>
      <c r="B77" s="18">
        <f>C77-3</f>
        <v>14</v>
      </c>
      <c r="C77" s="18">
        <v>17</v>
      </c>
      <c r="D77" s="18">
        <f>C77+3</f>
        <v>20</v>
      </c>
      <c r="E77" s="16">
        <v>0</v>
      </c>
      <c r="F77" s="16">
        <v>2</v>
      </c>
    </row>
    <row r="78" spans="1:16" x14ac:dyDescent="0.3">
      <c r="A78" s="14" t="s">
        <v>230</v>
      </c>
      <c r="B78" s="18">
        <f>C78-3</f>
        <v>13</v>
      </c>
      <c r="C78" s="18">
        <v>16</v>
      </c>
      <c r="D78" s="18">
        <f>C78+3</f>
        <v>19</v>
      </c>
      <c r="E78" s="16">
        <v>0</v>
      </c>
      <c r="F78" s="16">
        <v>2</v>
      </c>
    </row>
    <row r="79" spans="1:16" x14ac:dyDescent="0.3">
      <c r="A79" s="14" t="s">
        <v>231</v>
      </c>
      <c r="B79" s="18">
        <f>C79-3</f>
        <v>15</v>
      </c>
      <c r="C79" s="18">
        <v>18</v>
      </c>
      <c r="D79" s="18">
        <f>C79+3</f>
        <v>21</v>
      </c>
      <c r="E79" s="16">
        <v>0</v>
      </c>
      <c r="F79" s="16">
        <v>2</v>
      </c>
    </row>
    <row r="80" spans="1:16" x14ac:dyDescent="0.3">
      <c r="A80" s="14" t="s">
        <v>232</v>
      </c>
      <c r="B80" s="18">
        <f>C80-3</f>
        <v>16</v>
      </c>
      <c r="C80" s="18">
        <v>19</v>
      </c>
      <c r="D80" s="18">
        <f>C80+3</f>
        <v>22</v>
      </c>
      <c r="E80" s="16">
        <v>0</v>
      </c>
      <c r="F80" s="16">
        <v>2</v>
      </c>
    </row>
    <row r="81" spans="1:6" x14ac:dyDescent="0.3">
      <c r="A81" s="14" t="s">
        <v>233</v>
      </c>
      <c r="B81" s="18" t="s">
        <v>144</v>
      </c>
      <c r="C81" s="18">
        <v>14</v>
      </c>
      <c r="D81" s="18">
        <f>C81+3</f>
        <v>17</v>
      </c>
      <c r="E81" s="16">
        <v>0</v>
      </c>
      <c r="F81" s="16">
        <v>2</v>
      </c>
    </row>
    <row r="82" spans="1:6" x14ac:dyDescent="0.3">
      <c r="A82" s="14" t="s">
        <v>234</v>
      </c>
      <c r="B82" s="18" t="s">
        <v>144</v>
      </c>
      <c r="C82" s="18">
        <v>15</v>
      </c>
      <c r="D82" s="18">
        <f t="shared" si="7"/>
        <v>18</v>
      </c>
      <c r="E82" s="16">
        <v>0</v>
      </c>
      <c r="F82" s="16">
        <v>2</v>
      </c>
    </row>
    <row r="83" spans="1:6" x14ac:dyDescent="0.3">
      <c r="A83" s="14" t="s">
        <v>235</v>
      </c>
      <c r="B83" s="18">
        <f t="shared" si="6"/>
        <v>15</v>
      </c>
      <c r="C83" s="18">
        <v>18</v>
      </c>
      <c r="D83" s="18">
        <f t="shared" si="7"/>
        <v>21</v>
      </c>
      <c r="E83" s="16">
        <v>0</v>
      </c>
      <c r="F83" s="16">
        <v>2</v>
      </c>
    </row>
    <row r="84" spans="1:6" x14ac:dyDescent="0.3">
      <c r="A84" s="14" t="s">
        <v>236</v>
      </c>
      <c r="B84" s="18">
        <f t="shared" si="6"/>
        <v>17</v>
      </c>
      <c r="C84" s="18">
        <v>20</v>
      </c>
      <c r="D84" s="18">
        <f t="shared" si="7"/>
        <v>23</v>
      </c>
      <c r="E84" s="16">
        <v>0</v>
      </c>
      <c r="F84" s="16">
        <v>2</v>
      </c>
    </row>
    <row r="85" spans="1:6" x14ac:dyDescent="0.3">
      <c r="A85" s="14" t="s">
        <v>237</v>
      </c>
      <c r="B85" s="18">
        <f t="shared" si="6"/>
        <v>14</v>
      </c>
      <c r="C85" s="18">
        <v>17</v>
      </c>
      <c r="D85" s="18">
        <f t="shared" si="7"/>
        <v>20</v>
      </c>
      <c r="E85" s="16">
        <v>0</v>
      </c>
      <c r="F85" s="16">
        <v>2</v>
      </c>
    </row>
    <row r="86" spans="1:6" x14ac:dyDescent="0.3">
      <c r="A86" s="14" t="s">
        <v>238</v>
      </c>
      <c r="B86" s="18">
        <v>4</v>
      </c>
      <c r="C86" s="18">
        <v>8</v>
      </c>
      <c r="D86" s="18" t="s">
        <v>144</v>
      </c>
      <c r="E86" s="16">
        <v>0</v>
      </c>
      <c r="F86" s="16">
        <v>2</v>
      </c>
    </row>
    <row r="87" spans="1:6" x14ac:dyDescent="0.3">
      <c r="A87" s="14" t="s">
        <v>239</v>
      </c>
      <c r="B87" s="18">
        <v>8</v>
      </c>
      <c r="C87" s="18">
        <v>12</v>
      </c>
      <c r="D87" s="17" t="s">
        <v>144</v>
      </c>
      <c r="E87" s="16">
        <v>0</v>
      </c>
      <c r="F87" s="16">
        <v>1</v>
      </c>
    </row>
    <row r="88" spans="1:6" x14ac:dyDescent="0.3">
      <c r="A88" s="14" t="s">
        <v>240</v>
      </c>
      <c r="B88" s="18">
        <v>8</v>
      </c>
      <c r="C88" s="18">
        <v>12</v>
      </c>
      <c r="D88" s="17" t="s">
        <v>144</v>
      </c>
      <c r="E88" s="16">
        <v>0</v>
      </c>
      <c r="F88" s="16">
        <v>1</v>
      </c>
    </row>
    <row r="89" spans="1:6" x14ac:dyDescent="0.3">
      <c r="A89" s="14" t="s">
        <v>241</v>
      </c>
      <c r="B89" s="18">
        <v>8</v>
      </c>
      <c r="C89" s="18">
        <v>12</v>
      </c>
      <c r="D89" s="17" t="s">
        <v>144</v>
      </c>
      <c r="E89" s="16">
        <v>0</v>
      </c>
      <c r="F89" s="16">
        <v>1</v>
      </c>
    </row>
    <row r="90" spans="1:6" x14ac:dyDescent="0.3">
      <c r="A90" s="14" t="s">
        <v>242</v>
      </c>
      <c r="B90" s="18">
        <v>10</v>
      </c>
      <c r="C90" s="18">
        <v>14</v>
      </c>
      <c r="D90" s="17" t="s">
        <v>144</v>
      </c>
      <c r="E90" s="16">
        <v>0</v>
      </c>
      <c r="F90" s="16">
        <v>1</v>
      </c>
    </row>
    <row r="91" spans="1:6" x14ac:dyDescent="0.3">
      <c r="A91" s="14" t="s">
        <v>243</v>
      </c>
      <c r="B91" s="18">
        <f t="shared" ref="B91:B98" si="8">C91-2</f>
        <v>4</v>
      </c>
      <c r="C91" s="18">
        <v>6</v>
      </c>
      <c r="D91" s="17" t="s">
        <v>144</v>
      </c>
      <c r="E91" s="16">
        <v>0</v>
      </c>
      <c r="F91" s="16">
        <v>1</v>
      </c>
    </row>
    <row r="92" spans="1:6" x14ac:dyDescent="0.3">
      <c r="A92" s="14" t="s">
        <v>244</v>
      </c>
      <c r="B92" s="18">
        <f t="shared" si="8"/>
        <v>8</v>
      </c>
      <c r="C92" s="18">
        <v>10</v>
      </c>
      <c r="D92" s="18">
        <f>C92+2</f>
        <v>12</v>
      </c>
      <c r="E92" s="16">
        <v>0</v>
      </c>
      <c r="F92" s="16">
        <v>1</v>
      </c>
    </row>
    <row r="93" spans="1:6" x14ac:dyDescent="0.3">
      <c r="A93" s="14" t="s">
        <v>245</v>
      </c>
      <c r="B93" s="18">
        <f t="shared" si="8"/>
        <v>8</v>
      </c>
      <c r="C93" s="18">
        <v>10</v>
      </c>
      <c r="D93" s="18">
        <f>C93+2</f>
        <v>12</v>
      </c>
      <c r="E93" s="16">
        <v>0</v>
      </c>
      <c r="F93" s="16">
        <v>1</v>
      </c>
    </row>
    <row r="94" spans="1:6" x14ac:dyDescent="0.3">
      <c r="A94" s="14" t="s">
        <v>246</v>
      </c>
      <c r="B94" s="18">
        <f t="shared" si="8"/>
        <v>4</v>
      </c>
      <c r="C94" s="18">
        <v>6</v>
      </c>
      <c r="D94" s="18">
        <v>7</v>
      </c>
      <c r="E94" s="16">
        <v>1</v>
      </c>
      <c r="F94" s="16">
        <v>1</v>
      </c>
    </row>
    <row r="95" spans="1:6" x14ac:dyDescent="0.3">
      <c r="A95" s="14" t="s">
        <v>247</v>
      </c>
      <c r="B95" s="18">
        <f t="shared" si="8"/>
        <v>4</v>
      </c>
      <c r="C95" s="18">
        <v>6</v>
      </c>
      <c r="D95" s="18">
        <v>7</v>
      </c>
      <c r="E95" s="16">
        <v>1</v>
      </c>
      <c r="F95" s="16">
        <v>1</v>
      </c>
    </row>
    <row r="96" spans="1:6" x14ac:dyDescent="0.3">
      <c r="A96" s="14" t="s">
        <v>248</v>
      </c>
      <c r="B96" s="18">
        <f t="shared" si="8"/>
        <v>4</v>
      </c>
      <c r="C96" s="18">
        <v>6</v>
      </c>
      <c r="D96" s="18">
        <v>7</v>
      </c>
      <c r="E96" s="16">
        <v>1</v>
      </c>
      <c r="F96" s="16">
        <v>1</v>
      </c>
    </row>
    <row r="97" spans="1:6" x14ac:dyDescent="0.3">
      <c r="A97" s="14" t="s">
        <v>249</v>
      </c>
      <c r="B97" s="18">
        <f t="shared" si="8"/>
        <v>4</v>
      </c>
      <c r="C97" s="18">
        <v>6</v>
      </c>
      <c r="D97" s="18">
        <v>7</v>
      </c>
      <c r="E97" s="16">
        <v>1</v>
      </c>
      <c r="F97" s="16">
        <v>1</v>
      </c>
    </row>
    <row r="98" spans="1:6" x14ac:dyDescent="0.3">
      <c r="A98" s="14" t="s">
        <v>250</v>
      </c>
      <c r="B98" s="18">
        <f t="shared" si="8"/>
        <v>4</v>
      </c>
      <c r="C98" s="18">
        <v>6</v>
      </c>
      <c r="D98" s="18">
        <v>7</v>
      </c>
      <c r="E98" s="16">
        <v>1</v>
      </c>
      <c r="F98" s="16">
        <v>1</v>
      </c>
    </row>
    <row r="99" spans="1:6" x14ac:dyDescent="0.3">
      <c r="A99" s="14" t="s">
        <v>251</v>
      </c>
      <c r="B99" s="18">
        <v>4</v>
      </c>
      <c r="C99" s="18">
        <v>5</v>
      </c>
      <c r="D99" s="18">
        <v>6</v>
      </c>
      <c r="E99" s="16">
        <v>1</v>
      </c>
      <c r="F99" s="16">
        <v>1</v>
      </c>
    </row>
    <row r="100" spans="1:6" x14ac:dyDescent="0.3">
      <c r="A100" s="14" t="s">
        <v>252</v>
      </c>
      <c r="B100" s="18">
        <v>5</v>
      </c>
      <c r="C100" s="18">
        <v>6</v>
      </c>
      <c r="D100" s="18">
        <v>7</v>
      </c>
      <c r="E100" s="16">
        <v>1</v>
      </c>
      <c r="F100" s="16">
        <v>1</v>
      </c>
    </row>
    <row r="101" spans="1:6" x14ac:dyDescent="0.3">
      <c r="A101" s="14" t="s">
        <v>253</v>
      </c>
      <c r="B101" s="18">
        <f t="shared" ref="B101:B153" si="9">C101-2</f>
        <v>5</v>
      </c>
      <c r="C101" s="18">
        <v>7</v>
      </c>
      <c r="D101" s="18">
        <f t="shared" ref="D101:D155" si="10">C101+2</f>
        <v>9</v>
      </c>
      <c r="E101" s="16">
        <v>0</v>
      </c>
      <c r="F101" s="16">
        <v>1</v>
      </c>
    </row>
    <row r="102" spans="1:6" x14ac:dyDescent="0.3">
      <c r="A102" s="14" t="s">
        <v>254</v>
      </c>
      <c r="B102" s="18">
        <f t="shared" si="9"/>
        <v>6</v>
      </c>
      <c r="C102" s="18">
        <v>8</v>
      </c>
      <c r="D102" s="18">
        <f>C102+2</f>
        <v>10</v>
      </c>
      <c r="E102" s="16">
        <v>0</v>
      </c>
      <c r="F102" s="16">
        <v>1</v>
      </c>
    </row>
    <row r="103" spans="1:6" x14ac:dyDescent="0.3">
      <c r="A103" s="14" t="s">
        <v>255</v>
      </c>
      <c r="B103" s="18">
        <f t="shared" si="9"/>
        <v>7</v>
      </c>
      <c r="C103" s="18">
        <v>9</v>
      </c>
      <c r="D103" s="18">
        <f t="shared" si="10"/>
        <v>11</v>
      </c>
      <c r="E103" s="16">
        <v>0</v>
      </c>
      <c r="F103" s="16">
        <v>1</v>
      </c>
    </row>
    <row r="104" spans="1:6" x14ac:dyDescent="0.3">
      <c r="A104" s="14" t="s">
        <v>320</v>
      </c>
      <c r="B104" s="18">
        <f>C104-2</f>
        <v>8</v>
      </c>
      <c r="C104" s="18">
        <v>10</v>
      </c>
      <c r="D104" s="18">
        <f>C104+2</f>
        <v>12</v>
      </c>
      <c r="E104" s="16">
        <v>0</v>
      </c>
      <c r="F104" s="16">
        <v>1</v>
      </c>
    </row>
    <row r="105" spans="1:6" x14ac:dyDescent="0.3">
      <c r="A105" s="14" t="s">
        <v>256</v>
      </c>
      <c r="B105" s="18">
        <f t="shared" si="9"/>
        <v>7</v>
      </c>
      <c r="C105" s="18">
        <v>9</v>
      </c>
      <c r="D105" s="18">
        <f t="shared" si="10"/>
        <v>11</v>
      </c>
      <c r="E105" s="16">
        <v>0</v>
      </c>
      <c r="F105" s="16">
        <v>1</v>
      </c>
    </row>
    <row r="106" spans="1:6" x14ac:dyDescent="0.3">
      <c r="A106" s="14" t="s">
        <v>318</v>
      </c>
      <c r="B106" s="18">
        <f>C106-2</f>
        <v>8</v>
      </c>
      <c r="C106" s="18">
        <v>10</v>
      </c>
      <c r="D106" s="18">
        <f>C106+2</f>
        <v>12</v>
      </c>
      <c r="E106" s="16">
        <v>0</v>
      </c>
      <c r="F106" s="16">
        <v>1</v>
      </c>
    </row>
    <row r="107" spans="1:6" x14ac:dyDescent="0.3">
      <c r="A107" s="14" t="s">
        <v>257</v>
      </c>
      <c r="B107" s="18">
        <f t="shared" si="9"/>
        <v>7</v>
      </c>
      <c r="C107" s="18">
        <v>9</v>
      </c>
      <c r="D107" s="18">
        <f t="shared" si="10"/>
        <v>11</v>
      </c>
      <c r="E107" s="16">
        <v>0</v>
      </c>
      <c r="F107" s="16">
        <v>1</v>
      </c>
    </row>
    <row r="108" spans="1:6" x14ac:dyDescent="0.3">
      <c r="A108" s="14" t="s">
        <v>319</v>
      </c>
      <c r="B108" s="18">
        <f>C108-2</f>
        <v>8</v>
      </c>
      <c r="C108" s="18">
        <v>10</v>
      </c>
      <c r="D108" s="18">
        <f>C108+2</f>
        <v>12</v>
      </c>
      <c r="E108" s="16">
        <v>0</v>
      </c>
      <c r="F108" s="16">
        <v>1</v>
      </c>
    </row>
    <row r="109" spans="1:6" x14ac:dyDescent="0.3">
      <c r="A109" s="14" t="s">
        <v>258</v>
      </c>
      <c r="B109" s="18">
        <f t="shared" si="9"/>
        <v>6</v>
      </c>
      <c r="C109" s="18">
        <v>8</v>
      </c>
      <c r="D109" s="18">
        <f t="shared" si="10"/>
        <v>10</v>
      </c>
      <c r="E109" s="16">
        <v>0</v>
      </c>
      <c r="F109" s="16">
        <v>1</v>
      </c>
    </row>
    <row r="110" spans="1:6" x14ac:dyDescent="0.3">
      <c r="A110" s="14" t="s">
        <v>259</v>
      </c>
      <c r="B110" s="18">
        <f t="shared" si="9"/>
        <v>6</v>
      </c>
      <c r="C110" s="18">
        <v>8</v>
      </c>
      <c r="D110" s="18">
        <f t="shared" si="10"/>
        <v>10</v>
      </c>
      <c r="E110" s="16">
        <v>0</v>
      </c>
      <c r="F110" s="16">
        <v>1</v>
      </c>
    </row>
    <row r="111" spans="1:6" x14ac:dyDescent="0.3">
      <c r="A111" s="14" t="s">
        <v>260</v>
      </c>
      <c r="B111" s="18">
        <f>C111-2</f>
        <v>8</v>
      </c>
      <c r="C111" s="18">
        <v>10</v>
      </c>
      <c r="D111" s="18">
        <f>C111+2</f>
        <v>12</v>
      </c>
      <c r="E111" s="16">
        <v>0</v>
      </c>
      <c r="F111" s="16">
        <v>1</v>
      </c>
    </row>
    <row r="112" spans="1:6" x14ac:dyDescent="0.3">
      <c r="A112" s="14" t="s">
        <v>261</v>
      </c>
      <c r="B112" s="18">
        <f>C112-2</f>
        <v>7</v>
      </c>
      <c r="C112" s="18">
        <v>9</v>
      </c>
      <c r="D112" s="18">
        <f>C112+2</f>
        <v>11</v>
      </c>
      <c r="E112" s="16">
        <v>0</v>
      </c>
      <c r="F112" s="16">
        <v>1</v>
      </c>
    </row>
    <row r="113" spans="1:6" x14ac:dyDescent="0.3">
      <c r="A113" s="14" t="s">
        <v>262</v>
      </c>
      <c r="B113" s="18">
        <f>C113-2</f>
        <v>7</v>
      </c>
      <c r="C113" s="18">
        <v>9</v>
      </c>
      <c r="D113" s="18">
        <f>C113+2</f>
        <v>11</v>
      </c>
      <c r="E113" s="16">
        <v>0</v>
      </c>
      <c r="F113" s="16">
        <v>1</v>
      </c>
    </row>
    <row r="114" spans="1:6" x14ac:dyDescent="0.3">
      <c r="A114" s="14" t="s">
        <v>263</v>
      </c>
      <c r="B114" s="18">
        <f>C114-2</f>
        <v>8</v>
      </c>
      <c r="C114" s="18">
        <v>10</v>
      </c>
      <c r="D114" s="18">
        <f>C114+2</f>
        <v>12</v>
      </c>
      <c r="E114" s="16">
        <v>0</v>
      </c>
      <c r="F114" s="16">
        <v>1</v>
      </c>
    </row>
    <row r="115" spans="1:6" x14ac:dyDescent="0.3">
      <c r="A115" s="14" t="s">
        <v>264</v>
      </c>
      <c r="B115" s="18">
        <f t="shared" si="9"/>
        <v>7</v>
      </c>
      <c r="C115" s="18">
        <v>9</v>
      </c>
      <c r="D115" s="18">
        <f t="shared" si="10"/>
        <v>11</v>
      </c>
      <c r="E115" s="16">
        <v>0</v>
      </c>
      <c r="F115" s="16">
        <v>1</v>
      </c>
    </row>
    <row r="116" spans="1:6" x14ac:dyDescent="0.3">
      <c r="A116" s="14" t="s">
        <v>265</v>
      </c>
      <c r="B116" s="18">
        <f>C116-2</f>
        <v>7</v>
      </c>
      <c r="C116" s="18">
        <v>9</v>
      </c>
      <c r="D116" s="18">
        <f>C116+2</f>
        <v>11</v>
      </c>
      <c r="E116" s="16">
        <v>0</v>
      </c>
      <c r="F116" s="16">
        <v>1</v>
      </c>
    </row>
    <row r="117" spans="1:6" x14ac:dyDescent="0.3">
      <c r="A117" s="14" t="s">
        <v>266</v>
      </c>
      <c r="B117" s="18">
        <f t="shared" si="9"/>
        <v>5</v>
      </c>
      <c r="C117" s="18">
        <v>7</v>
      </c>
      <c r="D117" s="18">
        <f t="shared" si="10"/>
        <v>9</v>
      </c>
      <c r="E117" s="16">
        <v>0</v>
      </c>
      <c r="F117" s="16">
        <v>1</v>
      </c>
    </row>
    <row r="118" spans="1:6" x14ac:dyDescent="0.3">
      <c r="A118" s="14" t="s">
        <v>267</v>
      </c>
      <c r="B118" s="18">
        <f t="shared" si="9"/>
        <v>7</v>
      </c>
      <c r="C118" s="18">
        <v>9</v>
      </c>
      <c r="D118" s="18">
        <f t="shared" si="10"/>
        <v>11</v>
      </c>
      <c r="E118" s="16">
        <v>0</v>
      </c>
      <c r="F118" s="16">
        <v>1</v>
      </c>
    </row>
    <row r="119" spans="1:6" x14ac:dyDescent="0.3">
      <c r="A119" s="14" t="s">
        <v>268</v>
      </c>
      <c r="B119" s="18">
        <f t="shared" si="9"/>
        <v>8</v>
      </c>
      <c r="C119" s="18">
        <v>10</v>
      </c>
      <c r="D119" s="18">
        <f t="shared" si="10"/>
        <v>12</v>
      </c>
      <c r="E119" s="16">
        <v>0</v>
      </c>
      <c r="F119" s="16">
        <v>1</v>
      </c>
    </row>
    <row r="120" spans="1:6" x14ac:dyDescent="0.3">
      <c r="A120" s="14" t="s">
        <v>269</v>
      </c>
      <c r="B120" s="18">
        <f t="shared" si="9"/>
        <v>9</v>
      </c>
      <c r="C120" s="18">
        <v>11</v>
      </c>
      <c r="D120" s="18">
        <f t="shared" si="10"/>
        <v>13</v>
      </c>
      <c r="E120" s="16">
        <v>0</v>
      </c>
      <c r="F120" s="16">
        <v>1</v>
      </c>
    </row>
    <row r="121" spans="1:6" x14ac:dyDescent="0.3">
      <c r="A121" s="14" t="s">
        <v>321</v>
      </c>
      <c r="B121" s="18">
        <f>C121-2</f>
        <v>10</v>
      </c>
      <c r="C121" s="18">
        <v>12</v>
      </c>
      <c r="D121" s="18">
        <f>C121+2</f>
        <v>14</v>
      </c>
      <c r="E121" s="16">
        <v>0</v>
      </c>
      <c r="F121" s="16">
        <v>1</v>
      </c>
    </row>
    <row r="122" spans="1:6" x14ac:dyDescent="0.3">
      <c r="A122" s="14" t="s">
        <v>270</v>
      </c>
      <c r="B122" s="18">
        <f t="shared" si="9"/>
        <v>9</v>
      </c>
      <c r="C122" s="18">
        <v>11</v>
      </c>
      <c r="D122" s="18">
        <f t="shared" si="10"/>
        <v>13</v>
      </c>
      <c r="E122" s="16">
        <v>0</v>
      </c>
      <c r="F122" s="16">
        <v>1</v>
      </c>
    </row>
    <row r="123" spans="1:6" x14ac:dyDescent="0.3">
      <c r="A123" s="14" t="s">
        <v>271</v>
      </c>
      <c r="B123" s="18">
        <f>C123-2</f>
        <v>10</v>
      </c>
      <c r="C123" s="18">
        <v>12</v>
      </c>
      <c r="D123" s="18">
        <f>C123+2</f>
        <v>14</v>
      </c>
      <c r="E123" s="16">
        <v>0</v>
      </c>
      <c r="F123" s="16">
        <v>1</v>
      </c>
    </row>
    <row r="124" spans="1:6" x14ac:dyDescent="0.3">
      <c r="A124" s="14" t="s">
        <v>272</v>
      </c>
      <c r="B124" s="18">
        <f t="shared" si="9"/>
        <v>9</v>
      </c>
      <c r="C124" s="18">
        <v>11</v>
      </c>
      <c r="D124" s="18">
        <f t="shared" si="10"/>
        <v>13</v>
      </c>
      <c r="E124" s="16">
        <v>0</v>
      </c>
      <c r="F124" s="16">
        <v>1</v>
      </c>
    </row>
    <row r="125" spans="1:6" x14ac:dyDescent="0.3">
      <c r="A125" s="14" t="s">
        <v>322</v>
      </c>
      <c r="B125" s="18">
        <f>C125-2</f>
        <v>10</v>
      </c>
      <c r="C125" s="18">
        <v>12</v>
      </c>
      <c r="D125" s="18">
        <f>C125+2</f>
        <v>14</v>
      </c>
      <c r="E125" s="16">
        <v>0</v>
      </c>
      <c r="F125" s="16">
        <v>1</v>
      </c>
    </row>
    <row r="126" spans="1:6" x14ac:dyDescent="0.3">
      <c r="A126" s="14" t="s">
        <v>273</v>
      </c>
      <c r="B126" s="18">
        <f t="shared" si="9"/>
        <v>8</v>
      </c>
      <c r="C126" s="18">
        <v>10</v>
      </c>
      <c r="D126" s="18">
        <f t="shared" si="10"/>
        <v>12</v>
      </c>
      <c r="E126" s="16">
        <v>0</v>
      </c>
      <c r="F126" s="16">
        <v>1</v>
      </c>
    </row>
    <row r="127" spans="1:6" x14ac:dyDescent="0.3">
      <c r="A127" s="14" t="s">
        <v>274</v>
      </c>
      <c r="B127" s="18">
        <f t="shared" si="9"/>
        <v>8</v>
      </c>
      <c r="C127" s="18">
        <v>10</v>
      </c>
      <c r="D127" s="18">
        <f t="shared" si="10"/>
        <v>12</v>
      </c>
      <c r="E127" s="16">
        <v>0</v>
      </c>
      <c r="F127" s="16">
        <v>1</v>
      </c>
    </row>
    <row r="128" spans="1:6" x14ac:dyDescent="0.3">
      <c r="A128" s="14" t="s">
        <v>275</v>
      </c>
      <c r="B128" s="18">
        <f>C128-2</f>
        <v>10</v>
      </c>
      <c r="C128" s="18">
        <v>12</v>
      </c>
      <c r="D128" s="18">
        <f>C128+2</f>
        <v>14</v>
      </c>
      <c r="E128" s="16">
        <v>0</v>
      </c>
      <c r="F128" s="16">
        <v>1</v>
      </c>
    </row>
    <row r="129" spans="1:6" x14ac:dyDescent="0.3">
      <c r="A129" s="14" t="s">
        <v>276</v>
      </c>
      <c r="B129" s="18">
        <f>C129-2</f>
        <v>9</v>
      </c>
      <c r="C129" s="18">
        <v>11</v>
      </c>
      <c r="D129" s="18">
        <f>C129+2</f>
        <v>13</v>
      </c>
      <c r="E129" s="16">
        <v>0</v>
      </c>
      <c r="F129" s="16">
        <v>1</v>
      </c>
    </row>
    <row r="130" spans="1:6" x14ac:dyDescent="0.3">
      <c r="A130" s="14" t="s">
        <v>277</v>
      </c>
      <c r="B130" s="18">
        <f>C130-2</f>
        <v>9</v>
      </c>
      <c r="C130" s="18">
        <v>11</v>
      </c>
      <c r="D130" s="18">
        <f>C130+2</f>
        <v>13</v>
      </c>
      <c r="E130" s="16">
        <v>0</v>
      </c>
      <c r="F130" s="16">
        <v>1</v>
      </c>
    </row>
    <row r="131" spans="1:6" x14ac:dyDescent="0.3">
      <c r="A131" s="14" t="s">
        <v>278</v>
      </c>
      <c r="B131" s="18">
        <f>C131-2</f>
        <v>10</v>
      </c>
      <c r="C131" s="18">
        <v>12</v>
      </c>
      <c r="D131" s="18">
        <f>C131+2</f>
        <v>14</v>
      </c>
      <c r="E131" s="16">
        <v>0</v>
      </c>
      <c r="F131" s="16">
        <v>1</v>
      </c>
    </row>
    <row r="132" spans="1:6" x14ac:dyDescent="0.3">
      <c r="A132" s="14" t="s">
        <v>279</v>
      </c>
      <c r="B132" s="18">
        <f>C132-2</f>
        <v>7</v>
      </c>
      <c r="C132" s="18">
        <v>9</v>
      </c>
      <c r="D132" s="18">
        <f t="shared" si="10"/>
        <v>11</v>
      </c>
      <c r="E132" s="16">
        <v>0</v>
      </c>
      <c r="F132" s="16">
        <v>1</v>
      </c>
    </row>
    <row r="133" spans="1:6" x14ac:dyDescent="0.3">
      <c r="A133" s="14" t="s">
        <v>280</v>
      </c>
      <c r="B133" s="18">
        <f t="shared" si="9"/>
        <v>9</v>
      </c>
      <c r="C133" s="18">
        <v>11</v>
      </c>
      <c r="D133" s="18">
        <f t="shared" si="10"/>
        <v>13</v>
      </c>
      <c r="E133" s="16">
        <v>0</v>
      </c>
      <c r="F133" s="16">
        <v>1</v>
      </c>
    </row>
    <row r="134" spans="1:6" x14ac:dyDescent="0.3">
      <c r="A134" s="14" t="s">
        <v>281</v>
      </c>
      <c r="B134" s="18">
        <f>C134-2</f>
        <v>9</v>
      </c>
      <c r="C134" s="18">
        <v>11</v>
      </c>
      <c r="D134" s="18">
        <f>C134+2</f>
        <v>13</v>
      </c>
      <c r="E134" s="16">
        <v>0</v>
      </c>
      <c r="F134" s="16">
        <v>1</v>
      </c>
    </row>
    <row r="135" spans="1:6" x14ac:dyDescent="0.3">
      <c r="A135" s="14" t="s">
        <v>282</v>
      </c>
      <c r="B135" s="18">
        <f>C135-2</f>
        <v>9</v>
      </c>
      <c r="C135" s="18">
        <v>11</v>
      </c>
      <c r="D135" s="18">
        <f>C135+2</f>
        <v>13</v>
      </c>
      <c r="E135" s="16">
        <v>0</v>
      </c>
      <c r="F135" s="16">
        <v>1</v>
      </c>
    </row>
    <row r="136" spans="1:6" x14ac:dyDescent="0.3">
      <c r="A136" s="14" t="s">
        <v>283</v>
      </c>
      <c r="B136" s="18">
        <f t="shared" si="9"/>
        <v>9</v>
      </c>
      <c r="C136" s="18">
        <v>11</v>
      </c>
      <c r="D136" s="18">
        <f t="shared" si="10"/>
        <v>13</v>
      </c>
      <c r="E136" s="16">
        <v>0</v>
      </c>
      <c r="F136" s="16">
        <v>1</v>
      </c>
    </row>
    <row r="137" spans="1:6" x14ac:dyDescent="0.3">
      <c r="A137" s="14" t="s">
        <v>284</v>
      </c>
      <c r="B137" s="18">
        <f t="shared" si="9"/>
        <v>11</v>
      </c>
      <c r="C137" s="18">
        <v>13</v>
      </c>
      <c r="D137" s="18">
        <f t="shared" si="10"/>
        <v>15</v>
      </c>
      <c r="E137" s="16">
        <v>0</v>
      </c>
      <c r="F137" s="16">
        <v>1</v>
      </c>
    </row>
    <row r="138" spans="1:6" x14ac:dyDescent="0.3">
      <c r="A138" s="14" t="s">
        <v>323</v>
      </c>
      <c r="B138" s="18">
        <f>C138-2</f>
        <v>12</v>
      </c>
      <c r="C138" s="18">
        <v>14</v>
      </c>
      <c r="D138" s="18">
        <f>C138+2</f>
        <v>16</v>
      </c>
      <c r="E138" s="16">
        <v>0</v>
      </c>
      <c r="F138" s="16">
        <v>1</v>
      </c>
    </row>
    <row r="139" spans="1:6" x14ac:dyDescent="0.3">
      <c r="A139" s="14" t="s">
        <v>285</v>
      </c>
      <c r="B139" s="18">
        <f t="shared" si="9"/>
        <v>11</v>
      </c>
      <c r="C139" s="18">
        <v>13</v>
      </c>
      <c r="D139" s="18">
        <f t="shared" si="10"/>
        <v>15</v>
      </c>
      <c r="E139" s="16">
        <v>0</v>
      </c>
      <c r="F139" s="16">
        <v>1</v>
      </c>
    </row>
    <row r="140" spans="1:6" x14ac:dyDescent="0.3">
      <c r="A140" s="14" t="s">
        <v>286</v>
      </c>
      <c r="B140" s="18">
        <f>C140-2</f>
        <v>12</v>
      </c>
      <c r="C140" s="18">
        <v>14</v>
      </c>
      <c r="D140" s="18">
        <f>C140+2</f>
        <v>16</v>
      </c>
      <c r="E140" s="16">
        <v>0</v>
      </c>
      <c r="F140" s="16">
        <v>1</v>
      </c>
    </row>
    <row r="141" spans="1:6" x14ac:dyDescent="0.3">
      <c r="A141" s="14" t="s">
        <v>287</v>
      </c>
      <c r="B141" s="18">
        <f t="shared" si="9"/>
        <v>11</v>
      </c>
      <c r="C141" s="18">
        <v>13</v>
      </c>
      <c r="D141" s="18">
        <f t="shared" si="10"/>
        <v>15</v>
      </c>
      <c r="E141" s="16">
        <v>0</v>
      </c>
      <c r="F141" s="16">
        <v>1</v>
      </c>
    </row>
    <row r="142" spans="1:6" x14ac:dyDescent="0.3">
      <c r="A142" s="14" t="s">
        <v>324</v>
      </c>
      <c r="B142" s="18">
        <f>C142-2</f>
        <v>12</v>
      </c>
      <c r="C142" s="18">
        <v>14</v>
      </c>
      <c r="D142" s="18">
        <f>C142+2</f>
        <v>16</v>
      </c>
      <c r="E142" s="16">
        <v>0</v>
      </c>
      <c r="F142" s="16">
        <v>1</v>
      </c>
    </row>
    <row r="143" spans="1:6" x14ac:dyDescent="0.3">
      <c r="A143" s="14" t="s">
        <v>288</v>
      </c>
      <c r="B143" s="18">
        <f t="shared" si="9"/>
        <v>10</v>
      </c>
      <c r="C143" s="18">
        <v>12</v>
      </c>
      <c r="D143" s="18">
        <f t="shared" si="10"/>
        <v>14</v>
      </c>
      <c r="E143" s="16">
        <v>0</v>
      </c>
      <c r="F143" s="16">
        <v>1</v>
      </c>
    </row>
    <row r="144" spans="1:6" x14ac:dyDescent="0.3">
      <c r="A144" s="14" t="s">
        <v>289</v>
      </c>
      <c r="B144" s="18">
        <f t="shared" si="9"/>
        <v>10</v>
      </c>
      <c r="C144" s="18">
        <v>12</v>
      </c>
      <c r="D144" s="18">
        <f t="shared" si="10"/>
        <v>14</v>
      </c>
      <c r="E144" s="16">
        <v>0</v>
      </c>
      <c r="F144" s="16">
        <v>1</v>
      </c>
    </row>
    <row r="145" spans="1:6" x14ac:dyDescent="0.3">
      <c r="A145" s="14" t="s">
        <v>290</v>
      </c>
      <c r="B145" s="18">
        <f>C145-2</f>
        <v>12</v>
      </c>
      <c r="C145" s="18">
        <v>14</v>
      </c>
      <c r="D145" s="18">
        <f>C145+2</f>
        <v>16</v>
      </c>
      <c r="E145" s="16">
        <v>0</v>
      </c>
      <c r="F145" s="16">
        <v>1</v>
      </c>
    </row>
    <row r="146" spans="1:6" x14ac:dyDescent="0.3">
      <c r="A146" s="14" t="s">
        <v>291</v>
      </c>
      <c r="B146" s="18">
        <f>C146-2</f>
        <v>12</v>
      </c>
      <c r="C146" s="18">
        <v>14</v>
      </c>
      <c r="D146" s="18">
        <f>C146+2</f>
        <v>16</v>
      </c>
      <c r="E146" s="16">
        <v>0</v>
      </c>
      <c r="F146" s="16">
        <v>1</v>
      </c>
    </row>
    <row r="147" spans="1:6" x14ac:dyDescent="0.3">
      <c r="A147" s="14" t="s">
        <v>292</v>
      </c>
      <c r="B147" s="18">
        <f>C147-2</f>
        <v>11</v>
      </c>
      <c r="C147" s="18">
        <v>13</v>
      </c>
      <c r="D147" s="18">
        <f>C147+2</f>
        <v>15</v>
      </c>
      <c r="E147" s="16">
        <v>0</v>
      </c>
      <c r="F147" s="16">
        <v>1</v>
      </c>
    </row>
    <row r="148" spans="1:6" x14ac:dyDescent="0.3">
      <c r="A148" s="14" t="s">
        <v>293</v>
      </c>
      <c r="B148" s="18">
        <f>C148-2</f>
        <v>11</v>
      </c>
      <c r="C148" s="18">
        <v>13</v>
      </c>
      <c r="D148" s="18">
        <f>C148+2</f>
        <v>15</v>
      </c>
      <c r="E148" s="16">
        <v>0</v>
      </c>
      <c r="F148" s="16">
        <v>1</v>
      </c>
    </row>
    <row r="149" spans="1:6" x14ac:dyDescent="0.3">
      <c r="A149" s="14" t="s">
        <v>294</v>
      </c>
      <c r="B149" s="18">
        <f t="shared" si="9"/>
        <v>9</v>
      </c>
      <c r="C149" s="18">
        <v>11</v>
      </c>
      <c r="D149" s="18">
        <f t="shared" si="10"/>
        <v>13</v>
      </c>
      <c r="E149" s="16">
        <v>0</v>
      </c>
      <c r="F149" s="16">
        <v>1</v>
      </c>
    </row>
    <row r="150" spans="1:6" x14ac:dyDescent="0.3">
      <c r="A150" s="14" t="s">
        <v>295</v>
      </c>
      <c r="B150" s="18">
        <f t="shared" si="9"/>
        <v>10</v>
      </c>
      <c r="C150" s="18">
        <v>12</v>
      </c>
      <c r="D150" s="18">
        <f t="shared" si="10"/>
        <v>14</v>
      </c>
      <c r="E150" s="16">
        <v>0</v>
      </c>
      <c r="F150" s="16">
        <v>1</v>
      </c>
    </row>
    <row r="151" spans="1:6" x14ac:dyDescent="0.3">
      <c r="A151" s="14" t="s">
        <v>296</v>
      </c>
      <c r="B151" s="18">
        <f t="shared" si="9"/>
        <v>11</v>
      </c>
      <c r="C151" s="18">
        <v>13</v>
      </c>
      <c r="D151" s="18">
        <f t="shared" si="10"/>
        <v>15</v>
      </c>
      <c r="E151" s="16">
        <v>0</v>
      </c>
      <c r="F151" s="16">
        <v>1</v>
      </c>
    </row>
    <row r="152" spans="1:6" x14ac:dyDescent="0.3">
      <c r="A152" s="14" t="s">
        <v>297</v>
      </c>
      <c r="B152" s="18">
        <f t="shared" si="9"/>
        <v>6</v>
      </c>
      <c r="C152" s="18">
        <v>8</v>
      </c>
      <c r="D152" s="18">
        <f t="shared" si="10"/>
        <v>10</v>
      </c>
      <c r="E152" s="16">
        <v>0</v>
      </c>
      <c r="F152" s="16">
        <v>1</v>
      </c>
    </row>
    <row r="153" spans="1:6" x14ac:dyDescent="0.3">
      <c r="A153" s="14" t="s">
        <v>298</v>
      </c>
      <c r="B153" s="18">
        <f t="shared" si="9"/>
        <v>8</v>
      </c>
      <c r="C153" s="18">
        <v>10</v>
      </c>
      <c r="D153" s="18">
        <f t="shared" si="10"/>
        <v>12</v>
      </c>
      <c r="E153" s="16">
        <v>0</v>
      </c>
      <c r="F153" s="16">
        <v>1</v>
      </c>
    </row>
    <row r="154" spans="1:6" x14ac:dyDescent="0.3">
      <c r="A154" s="14" t="s">
        <v>299</v>
      </c>
      <c r="B154" s="18" t="s">
        <v>144</v>
      </c>
      <c r="C154" s="18">
        <v>11</v>
      </c>
      <c r="D154" s="18">
        <f t="shared" si="10"/>
        <v>13</v>
      </c>
      <c r="E154" s="16">
        <v>0</v>
      </c>
      <c r="F154" s="16">
        <v>1</v>
      </c>
    </row>
    <row r="155" spans="1:6" x14ac:dyDescent="0.3">
      <c r="A155" s="14" t="s">
        <v>300</v>
      </c>
      <c r="B155" s="18" t="s">
        <v>144</v>
      </c>
      <c r="C155" s="18">
        <v>13</v>
      </c>
      <c r="D155" s="18">
        <f t="shared" si="10"/>
        <v>15</v>
      </c>
      <c r="E155" s="16">
        <v>0</v>
      </c>
      <c r="F155" s="16">
        <v>1</v>
      </c>
    </row>
    <row r="156" spans="1:6" x14ac:dyDescent="0.3">
      <c r="A156" s="14" t="s">
        <v>301</v>
      </c>
      <c r="B156" s="18">
        <f>C156-3</f>
        <v>10</v>
      </c>
      <c r="C156" s="18">
        <v>13</v>
      </c>
      <c r="D156" s="18">
        <f>C156+3</f>
        <v>16</v>
      </c>
      <c r="E156" s="16">
        <v>0</v>
      </c>
      <c r="F156" s="16">
        <v>1</v>
      </c>
    </row>
    <row r="157" spans="1:6" x14ac:dyDescent="0.3">
      <c r="A157" s="14" t="s">
        <v>302</v>
      </c>
      <c r="B157" s="18">
        <f>C157-3</f>
        <v>13</v>
      </c>
      <c r="C157" s="18">
        <v>16</v>
      </c>
      <c r="D157" s="18">
        <f>C157+3</f>
        <v>19</v>
      </c>
      <c r="E157" s="16">
        <v>0</v>
      </c>
      <c r="F157" s="16">
        <v>1</v>
      </c>
    </row>
    <row r="158" spans="1:6" x14ac:dyDescent="0.3">
      <c r="A158" s="14" t="s">
        <v>303</v>
      </c>
      <c r="B158" s="18">
        <f>C158-3</f>
        <v>13</v>
      </c>
      <c r="C158" s="18">
        <v>16</v>
      </c>
      <c r="D158" s="18">
        <f>C158+3</f>
        <v>19</v>
      </c>
      <c r="E158" s="16">
        <v>0</v>
      </c>
      <c r="F158" s="16">
        <v>1</v>
      </c>
    </row>
  </sheetData>
  <sheetProtection sheet="1" objects="1" scenarios="1"/>
  <autoFilter ref="A1:AH158" xr:uid="{E2B9CF10-CCB3-43E3-ABC7-FAE96AD6CB4D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539C-888E-4685-B6CD-CAEA137D4938}">
  <dimension ref="A1:C34"/>
  <sheetViews>
    <sheetView topLeftCell="A3" workbookViewId="0">
      <selection activeCell="E7" sqref="E7"/>
    </sheetView>
  </sheetViews>
  <sheetFormatPr defaultColWidth="8.77734375" defaultRowHeight="14.4" x14ac:dyDescent="0.3"/>
  <cols>
    <col min="2" max="2" width="12.77734375" customWidth="1"/>
    <col min="3" max="3" width="49.77734375" style="54" bestFit="1" customWidth="1"/>
  </cols>
  <sheetData>
    <row r="1" spans="1:3" x14ac:dyDescent="0.3">
      <c r="A1" s="51" t="s">
        <v>304</v>
      </c>
      <c r="B1" s="51" t="s">
        <v>305</v>
      </c>
      <c r="C1" s="53" t="s">
        <v>306</v>
      </c>
    </row>
    <row r="2" spans="1:3" x14ac:dyDescent="0.3">
      <c r="A2" s="50">
        <v>1.01</v>
      </c>
      <c r="B2" s="52">
        <v>44554</v>
      </c>
      <c r="C2" s="54" t="s">
        <v>307</v>
      </c>
    </row>
    <row r="3" spans="1:3" x14ac:dyDescent="0.3">
      <c r="A3" s="50">
        <v>1.02</v>
      </c>
      <c r="B3" s="52">
        <v>44197</v>
      </c>
      <c r="C3" s="54" t="s">
        <v>308</v>
      </c>
    </row>
    <row r="4" spans="1:3" x14ac:dyDescent="0.3">
      <c r="A4" s="50">
        <v>1.03</v>
      </c>
      <c r="B4" s="52">
        <v>44575</v>
      </c>
      <c r="C4" s="54" t="s">
        <v>309</v>
      </c>
    </row>
    <row r="5" spans="1:3" ht="28.8" x14ac:dyDescent="0.3">
      <c r="A5" s="50">
        <v>1.04</v>
      </c>
      <c r="B5" s="52">
        <v>44579</v>
      </c>
      <c r="C5" s="54" t="s">
        <v>310</v>
      </c>
    </row>
    <row r="6" spans="1:3" ht="57.6" x14ac:dyDescent="0.3">
      <c r="A6" s="50">
        <v>1.6</v>
      </c>
      <c r="B6" s="52">
        <v>44655</v>
      </c>
      <c r="C6" s="54" t="s">
        <v>311</v>
      </c>
    </row>
    <row r="7" spans="1:3" x14ac:dyDescent="0.3">
      <c r="A7" s="50">
        <v>1.7</v>
      </c>
      <c r="B7" s="59">
        <v>44866</v>
      </c>
      <c r="C7" s="54" t="s">
        <v>312</v>
      </c>
    </row>
    <row r="8" spans="1:3" ht="28.8" x14ac:dyDescent="0.3">
      <c r="A8" s="50">
        <v>1.9</v>
      </c>
      <c r="B8" s="59">
        <v>44958</v>
      </c>
      <c r="C8" s="54" t="s">
        <v>313</v>
      </c>
    </row>
    <row r="9" spans="1:3" ht="43.2" x14ac:dyDescent="0.3">
      <c r="A9" s="50">
        <v>2</v>
      </c>
      <c r="B9" s="59">
        <v>45078</v>
      </c>
      <c r="C9" s="54" t="s">
        <v>314</v>
      </c>
    </row>
    <row r="10" spans="1:3" ht="28.8" x14ac:dyDescent="0.3">
      <c r="A10" s="50">
        <v>2.1</v>
      </c>
      <c r="B10" s="59">
        <v>45108</v>
      </c>
      <c r="C10" s="54" t="s">
        <v>315</v>
      </c>
    </row>
    <row r="11" spans="1:3" x14ac:dyDescent="0.3">
      <c r="A11" s="50">
        <v>2.2000000000000002</v>
      </c>
      <c r="B11" s="59">
        <v>45170</v>
      </c>
      <c r="C11" s="54" t="s">
        <v>316</v>
      </c>
    </row>
    <row r="12" spans="1:3" x14ac:dyDescent="0.3">
      <c r="A12" s="50">
        <v>2.2999999999999998</v>
      </c>
      <c r="B12" s="59">
        <v>45170</v>
      </c>
      <c r="C12" s="54" t="s">
        <v>317</v>
      </c>
    </row>
    <row r="13" spans="1:3" ht="43.2" x14ac:dyDescent="0.3">
      <c r="A13" s="50">
        <v>2.4</v>
      </c>
      <c r="B13" s="59">
        <v>45352</v>
      </c>
      <c r="C13" s="54" t="s">
        <v>327</v>
      </c>
    </row>
    <row r="14" spans="1:3" ht="28.8" x14ac:dyDescent="0.3">
      <c r="A14" s="50">
        <v>2.5</v>
      </c>
      <c r="B14" s="59">
        <v>45383</v>
      </c>
      <c r="C14" s="54" t="s">
        <v>331</v>
      </c>
    </row>
    <row r="15" spans="1:3" x14ac:dyDescent="0.3">
      <c r="A15" s="50"/>
      <c r="B15" s="50"/>
    </row>
    <row r="16" spans="1:3" x14ac:dyDescent="0.3">
      <c r="A16" s="50"/>
      <c r="B16" s="50"/>
    </row>
    <row r="17" spans="1:2" x14ac:dyDescent="0.3">
      <c r="A17" s="50"/>
      <c r="B17" s="50"/>
    </row>
    <row r="18" spans="1:2" x14ac:dyDescent="0.3">
      <c r="A18" s="50"/>
      <c r="B18" s="50"/>
    </row>
    <row r="19" spans="1:2" x14ac:dyDescent="0.3">
      <c r="A19" s="50"/>
      <c r="B19" s="50"/>
    </row>
    <row r="20" spans="1:2" x14ac:dyDescent="0.3">
      <c r="A20" s="50"/>
      <c r="B20" s="50"/>
    </row>
    <row r="21" spans="1:2" x14ac:dyDescent="0.3">
      <c r="A21" s="50"/>
      <c r="B21" s="50"/>
    </row>
    <row r="22" spans="1:2" x14ac:dyDescent="0.3">
      <c r="A22" s="50"/>
      <c r="B22" s="50"/>
    </row>
    <row r="23" spans="1:2" x14ac:dyDescent="0.3">
      <c r="A23" s="50"/>
      <c r="B23" s="50"/>
    </row>
    <row r="24" spans="1:2" x14ac:dyDescent="0.3">
      <c r="A24" s="50"/>
      <c r="B24" s="50"/>
    </row>
    <row r="25" spans="1:2" x14ac:dyDescent="0.3">
      <c r="A25" s="50"/>
      <c r="B25" s="50"/>
    </row>
    <row r="26" spans="1:2" x14ac:dyDescent="0.3">
      <c r="A26" s="50"/>
      <c r="B26" s="50"/>
    </row>
    <row r="27" spans="1:2" x14ac:dyDescent="0.3">
      <c r="A27" s="50"/>
      <c r="B27" s="50"/>
    </row>
    <row r="28" spans="1:2" x14ac:dyDescent="0.3">
      <c r="A28" s="50"/>
      <c r="B28" s="50"/>
    </row>
    <row r="29" spans="1:2" x14ac:dyDescent="0.3">
      <c r="A29" s="50"/>
      <c r="B29" s="50"/>
    </row>
    <row r="30" spans="1:2" x14ac:dyDescent="0.3">
      <c r="A30" s="50"/>
      <c r="B30" s="50"/>
    </row>
    <row r="31" spans="1:2" x14ac:dyDescent="0.3">
      <c r="A31" s="50"/>
      <c r="B31" s="50"/>
    </row>
    <row r="32" spans="1:2" x14ac:dyDescent="0.3">
      <c r="A32" s="50"/>
      <c r="B32" s="50"/>
    </row>
    <row r="33" spans="1:2" x14ac:dyDescent="0.3">
      <c r="A33" s="50"/>
      <c r="B33" s="50"/>
    </row>
    <row r="34" spans="1:2" x14ac:dyDescent="0.3">
      <c r="A34" s="50"/>
      <c r="B34" s="50"/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Standard format (220 pts)</vt:lpstr>
      <vt:lpstr>Large battle (330 pts)</vt:lpstr>
      <vt:lpstr>Armies v4</vt:lpstr>
      <vt:lpstr>Troops</vt:lpstr>
      <vt:lpstr>Version History</vt:lpstr>
      <vt:lpstr>ArmyLists</vt:lpstr>
      <vt:lpstr>Camp</vt:lpstr>
      <vt:lpstr>GeneralLevel_Large</vt:lpstr>
      <vt:lpstr>Generals</vt:lpstr>
      <vt:lpstr>GeneralType</vt:lpstr>
      <vt:lpstr>GeneralType_Large</vt:lpstr>
      <vt:lpstr>Options</vt:lpstr>
      <vt:lpstr>Quality</vt:lpstr>
      <vt:lpstr>Terrain</vt:lpstr>
      <vt:lpstr>Troops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 Allen</dc:creator>
  <cp:keywords/>
  <dc:description/>
  <cp:lastModifiedBy>Simon LeRay-Meyer</cp:lastModifiedBy>
  <cp:revision/>
  <cp:lastPrinted>2024-03-24T20:31:34Z</cp:lastPrinted>
  <dcterms:created xsi:type="dcterms:W3CDTF">2021-12-20T10:25:50Z</dcterms:created>
  <dcterms:modified xsi:type="dcterms:W3CDTF">2026-09-13T15:26:44Z</dcterms:modified>
  <cp:category/>
  <cp:contentStatus/>
</cp:coreProperties>
</file>